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20" windowWidth="14160" windowHeight="8385" activeTab="1"/>
  </bookViews>
  <sheets>
    <sheet name="표지" sheetId="8" r:id="rId1"/>
    <sheet name="본예산" sheetId="3" r:id="rId2"/>
    <sheet name="언어바우처" sheetId="10" r:id="rId3"/>
    <sheet name="활동지원사업" sheetId="11" r:id="rId4"/>
    <sheet name="후원결산" sheetId="6" r:id="rId5"/>
    <sheet name="기타사업" sheetId="4" r:id="rId6"/>
  </sheets>
  <definedNames>
    <definedName name="_xlnm.Consolidate_Area" localSheetId="0">표지!$A$1:$E$9</definedName>
    <definedName name="_xlnm.Print_Area" localSheetId="5">기타사업!$A$1:$P$17</definedName>
    <definedName name="_xlnm.Print_Area" localSheetId="1">본예산!$A$1:$P$21</definedName>
    <definedName name="_xlnm.Print_Area" localSheetId="2">언어바우처!$A$1:$P$16</definedName>
    <definedName name="_xlnm.Print_Area" localSheetId="0">표지!$A$1:$E$9</definedName>
    <definedName name="_xlnm.Print_Area" localSheetId="3">활동지원사업!$A$1:$P$26</definedName>
    <definedName name="_xlnm.Print_Area" localSheetId="4">후원결산!$A$1:$P$20</definedName>
    <definedName name="_xlnm.Print_Titles" localSheetId="1">본예산!$2:$5</definedName>
    <definedName name="_xlnm.Print_Titles" localSheetId="2">언어바우처!#REF!</definedName>
    <definedName name="_xlnm.Print_Titles" localSheetId="4">후원결산!#REF!</definedName>
  </definedNames>
  <calcPr calcId="124519"/>
</workbook>
</file>

<file path=xl/calcChain.xml><?xml version="1.0" encoding="utf-8"?>
<calcChain xmlns="http://schemas.openxmlformats.org/spreadsheetml/2006/main">
  <c r="O17" i="3"/>
  <c r="F10" i="4" l="1"/>
  <c r="N15"/>
  <c r="T8"/>
  <c r="T9"/>
  <c r="T6"/>
  <c r="T7"/>
  <c r="T5"/>
  <c r="T10" s="1"/>
  <c r="L16"/>
  <c r="M7"/>
  <c r="L7"/>
  <c r="M13"/>
  <c r="L13"/>
  <c r="O15"/>
  <c r="N14"/>
  <c r="O14" s="1"/>
  <c r="G10"/>
  <c r="E11"/>
  <c r="D11"/>
  <c r="E9"/>
  <c r="F9" s="1"/>
  <c r="D9"/>
  <c r="V17"/>
  <c r="W17"/>
  <c r="X15"/>
  <c r="X16"/>
  <c r="U17"/>
  <c r="V10"/>
  <c r="W10"/>
  <c r="U10"/>
  <c r="X14"/>
  <c r="X6"/>
  <c r="X7"/>
  <c r="X8"/>
  <c r="X9"/>
  <c r="X5"/>
  <c r="N8" i="10"/>
  <c r="N9"/>
  <c r="N10"/>
  <c r="O10" s="1"/>
  <c r="N12"/>
  <c r="N14"/>
  <c r="N16"/>
  <c r="O16" s="1"/>
  <c r="M7"/>
  <c r="N7" s="1"/>
  <c r="L7"/>
  <c r="O12"/>
  <c r="O14"/>
  <c r="L15"/>
  <c r="L13"/>
  <c r="L11"/>
  <c r="L6" l="1"/>
  <c r="G9" i="4"/>
  <c r="L6"/>
  <c r="X10"/>
  <c r="X17"/>
  <c r="M17" l="1"/>
  <c r="M16" l="1"/>
  <c r="N17"/>
  <c r="O17" s="1"/>
  <c r="M6" l="1"/>
  <c r="N6" s="1"/>
  <c r="N16"/>
  <c r="O16" s="1"/>
  <c r="F13" i="10" l="1"/>
  <c r="G13" s="1"/>
  <c r="F11"/>
  <c r="G11" s="1"/>
  <c r="D7"/>
  <c r="L17" i="6" l="1"/>
  <c r="M17"/>
  <c r="N18"/>
  <c r="O18" s="1"/>
  <c r="N20"/>
  <c r="O20" s="1"/>
  <c r="N14"/>
  <c r="N15"/>
  <c r="N16"/>
  <c r="N13"/>
  <c r="N9"/>
  <c r="N8"/>
  <c r="M7"/>
  <c r="M10"/>
  <c r="M12"/>
  <c r="M19"/>
  <c r="M6" s="1"/>
  <c r="L19"/>
  <c r="L12"/>
  <c r="L10"/>
  <c r="L7"/>
  <c r="N11"/>
  <c r="O11" s="1"/>
  <c r="F13"/>
  <c r="G13" s="1"/>
  <c r="F11"/>
  <c r="G11" s="1"/>
  <c r="F9"/>
  <c r="F8"/>
  <c r="D7"/>
  <c r="D12"/>
  <c r="D10"/>
  <c r="E7"/>
  <c r="E10"/>
  <c r="F10" s="1"/>
  <c r="G10" s="1"/>
  <c r="E12"/>
  <c r="F12" s="1"/>
  <c r="G12" s="1"/>
  <c r="M15" i="10"/>
  <c r="N15" s="1"/>
  <c r="O15" s="1"/>
  <c r="M13"/>
  <c r="N13" s="1"/>
  <c r="O13" s="1"/>
  <c r="M11"/>
  <c r="E7"/>
  <c r="E12"/>
  <c r="D12"/>
  <c r="E10"/>
  <c r="D10"/>
  <c r="N11" l="1"/>
  <c r="O11" s="1"/>
  <c r="M6"/>
  <c r="N6" s="1"/>
  <c r="F12"/>
  <c r="G12" s="1"/>
  <c r="E6"/>
  <c r="F10"/>
  <c r="G10" s="1"/>
  <c r="N12" i="6"/>
  <c r="L6"/>
  <c r="N10"/>
  <c r="O10" s="1"/>
  <c r="F7"/>
  <c r="D6"/>
  <c r="N19"/>
  <c r="N17"/>
  <c r="O17" s="1"/>
  <c r="N6"/>
  <c r="N7"/>
  <c r="F6"/>
  <c r="E6"/>
  <c r="D6" i="10" l="1"/>
  <c r="O17" i="11" l="1"/>
  <c r="O20"/>
  <c r="O19"/>
  <c r="G6"/>
  <c r="N26"/>
  <c r="N24"/>
  <c r="N22"/>
  <c r="N18"/>
  <c r="N20"/>
  <c r="N19"/>
  <c r="N17"/>
  <c r="N14"/>
  <c r="N15"/>
  <c r="N10"/>
  <c r="N11"/>
  <c r="N12"/>
  <c r="N13"/>
  <c r="N9"/>
  <c r="N8"/>
  <c r="N7"/>
  <c r="M25" l="1"/>
  <c r="M23"/>
  <c r="M21"/>
  <c r="N21" s="1"/>
  <c r="M18"/>
  <c r="M16"/>
  <c r="M14"/>
  <c r="M8"/>
  <c r="L25"/>
  <c r="N25" s="1"/>
  <c r="L23"/>
  <c r="N23" s="1"/>
  <c r="L21"/>
  <c r="L18"/>
  <c r="L16"/>
  <c r="L7" s="1"/>
  <c r="L14"/>
  <c r="L8"/>
  <c r="O22"/>
  <c r="F13"/>
  <c r="G14"/>
  <c r="G7"/>
  <c r="G8"/>
  <c r="F7"/>
  <c r="M7" l="1"/>
  <c r="M6" s="1"/>
  <c r="L6"/>
  <c r="O21"/>
  <c r="O18"/>
  <c r="O14"/>
  <c r="N16"/>
  <c r="O16" s="1"/>
  <c r="N6" l="1"/>
  <c r="F15"/>
  <c r="E13" l="1"/>
  <c r="D13"/>
  <c r="D11"/>
  <c r="D7"/>
  <c r="D6" l="1"/>
  <c r="O15"/>
  <c r="O10"/>
  <c r="O11"/>
  <c r="O9"/>
  <c r="O12"/>
  <c r="F12"/>
  <c r="F11" s="1"/>
  <c r="E11"/>
  <c r="F14"/>
  <c r="E7"/>
  <c r="E6" s="1"/>
  <c r="F6" s="1"/>
  <c r="F8"/>
  <c r="F10"/>
  <c r="G10" s="1"/>
  <c r="F9"/>
  <c r="G9" s="1"/>
  <c r="O13" l="1"/>
  <c r="O8" l="1"/>
  <c r="O6" l="1"/>
  <c r="O7"/>
  <c r="O9" i="10"/>
  <c r="F9" l="1"/>
  <c r="G9" s="1"/>
  <c r="O8"/>
  <c r="F8"/>
  <c r="O14" i="6"/>
  <c r="O15"/>
  <c r="O16"/>
  <c r="O13" l="1"/>
  <c r="O12"/>
  <c r="G8" i="10"/>
  <c r="F7"/>
  <c r="O19" i="6"/>
  <c r="F6" i="10" l="1"/>
  <c r="G6" s="1"/>
  <c r="G7"/>
  <c r="O6"/>
  <c r="O7"/>
  <c r="O9" i="6" l="1"/>
  <c r="O8"/>
  <c r="G9"/>
  <c r="G8"/>
  <c r="G7"/>
  <c r="N12" i="4"/>
  <c r="N13"/>
  <c r="F11"/>
  <c r="G11" s="1"/>
  <c r="F8"/>
  <c r="G8" s="1"/>
  <c r="N8"/>
  <c r="O8" s="1"/>
  <c r="N9"/>
  <c r="O9" s="1"/>
  <c r="N10"/>
  <c r="O10" s="1"/>
  <c r="D7"/>
  <c r="D6" s="1"/>
  <c r="F12"/>
  <c r="G12" s="1"/>
  <c r="E7"/>
  <c r="N12" i="3"/>
  <c r="O12" s="1"/>
  <c r="F12"/>
  <c r="G12" s="1"/>
  <c r="F13"/>
  <c r="G13" s="1"/>
  <c r="F14"/>
  <c r="G14" s="1"/>
  <c r="M11"/>
  <c r="L11"/>
  <c r="E7"/>
  <c r="E9"/>
  <c r="D9"/>
  <c r="D6" s="1"/>
  <c r="D7"/>
  <c r="N11" i="4"/>
  <c r="O11" s="1"/>
  <c r="N17" i="3"/>
  <c r="N9"/>
  <c r="O9" s="1"/>
  <c r="N19"/>
  <c r="O19" s="1"/>
  <c r="M7"/>
  <c r="M15"/>
  <c r="L7"/>
  <c r="L15"/>
  <c r="N15" s="1"/>
  <c r="O15" s="1"/>
  <c r="N10"/>
  <c r="O10" s="1"/>
  <c r="F11"/>
  <c r="G11" s="1"/>
  <c r="F10"/>
  <c r="G10" s="1"/>
  <c r="N8"/>
  <c r="O8" s="1"/>
  <c r="N13"/>
  <c r="O13" s="1"/>
  <c r="N14"/>
  <c r="O14" s="1"/>
  <c r="F8"/>
  <c r="G8" s="1"/>
  <c r="N16"/>
  <c r="O16" s="1"/>
  <c r="E6" l="1"/>
  <c r="F7"/>
  <c r="G7" s="1"/>
  <c r="L6"/>
  <c r="N7" i="4"/>
  <c r="O7" s="1"/>
  <c r="O6" i="6"/>
  <c r="N7" i="3"/>
  <c r="O7" s="1"/>
  <c r="M6"/>
  <c r="O6" i="4"/>
  <c r="N11" i="3"/>
  <c r="O11" s="1"/>
  <c r="F9"/>
  <c r="F7" i="4"/>
  <c r="F6" s="1"/>
  <c r="G6" s="1"/>
  <c r="O7" i="6"/>
  <c r="G6"/>
  <c r="E6" i="4"/>
  <c r="N6" i="3" l="1"/>
  <c r="O6" s="1"/>
  <c r="G7" i="4"/>
  <c r="G9" i="3"/>
  <c r="F6"/>
  <c r="G6" s="1"/>
</calcChain>
</file>

<file path=xl/comments1.xml><?xml version="1.0" encoding="utf-8"?>
<comments xmlns="http://schemas.openxmlformats.org/spreadsheetml/2006/main">
  <authors>
    <author>user</author>
  </authors>
  <commentList>
    <comment ref="N8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일반언어치료 12월분이 세입에 잡힌상태에서 12월 분이 1월에 집행되기때문에 남은 잔액
</t>
        </r>
      </text>
    </comment>
    <comment ref="N9" authorId="0">
      <text>
        <r>
          <rPr>
            <b/>
            <sz val="9"/>
            <color indexed="81"/>
            <rFont val="돋움"/>
            <family val="3"/>
            <charset val="129"/>
          </rPr>
          <t>보조금 : 회의비 140,340원
자부담 : 기관운영비 299,500원</t>
        </r>
      </text>
    </comment>
    <comment ref="E10" authorId="0">
      <text>
        <r>
          <rPr>
            <b/>
            <sz val="11"/>
            <color indexed="81"/>
            <rFont val="돋움"/>
            <family val="3"/>
            <charset val="129"/>
          </rPr>
          <t>총사업수입금</t>
        </r>
        <r>
          <rPr>
            <b/>
            <sz val="11"/>
            <color indexed="81"/>
            <rFont val="Tahoma"/>
            <family val="2"/>
          </rPr>
          <t xml:space="preserve"> 30,575,190</t>
        </r>
        <r>
          <rPr>
            <b/>
            <sz val="11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실습비</t>
        </r>
        <r>
          <rPr>
            <sz val="9"/>
            <color indexed="81"/>
            <rFont val="Tahoma"/>
            <family val="2"/>
          </rPr>
          <t xml:space="preserve"> : 30,000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비누판매</t>
        </r>
        <r>
          <rPr>
            <sz val="9"/>
            <color indexed="81"/>
            <rFont val="Tahoma"/>
            <family val="2"/>
          </rPr>
          <t xml:space="preserve"> : 681,000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일반언어치료비</t>
        </r>
        <r>
          <rPr>
            <sz val="9"/>
            <color indexed="81"/>
            <rFont val="Tahoma"/>
            <family val="2"/>
          </rPr>
          <t xml:space="preserve"> : 2,835,000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식당운영수입</t>
        </r>
        <r>
          <rPr>
            <sz val="9"/>
            <color indexed="81"/>
            <rFont val="Tahoma"/>
            <family val="2"/>
          </rPr>
          <t xml:space="preserve"> : 11,310,000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장애인식개선교육</t>
        </r>
        <r>
          <rPr>
            <sz val="9"/>
            <color indexed="81"/>
            <rFont val="Tahoma"/>
            <family val="2"/>
          </rPr>
          <t xml:space="preserve"> : 1,220,000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펀앤조이참가비</t>
        </r>
        <r>
          <rPr>
            <sz val="9"/>
            <color indexed="81"/>
            <rFont val="Tahoma"/>
            <family val="2"/>
          </rPr>
          <t xml:space="preserve"> : 150,000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합창단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외부찬조공연</t>
        </r>
        <r>
          <rPr>
            <sz val="9"/>
            <color indexed="81"/>
            <rFont val="Tahoma"/>
            <family val="2"/>
          </rPr>
          <t xml:space="preserve"> : 483,000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바리스타운영수입</t>
        </r>
        <r>
          <rPr>
            <sz val="9"/>
            <color indexed="81"/>
            <rFont val="Tahoma"/>
            <family val="2"/>
          </rPr>
          <t xml:space="preserve"> : 2,606,000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언어바우처수입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순수</t>
        </r>
        <r>
          <rPr>
            <sz val="9"/>
            <color indexed="81"/>
            <rFont val="Tahoma"/>
            <family val="2"/>
          </rPr>
          <t>) : 6,826,690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한우축제부스운영</t>
        </r>
        <r>
          <rPr>
            <sz val="9"/>
            <color indexed="81"/>
            <rFont val="Tahoma"/>
            <family val="2"/>
          </rPr>
          <t xml:space="preserve"> : 4,163,000</t>
        </r>
        <r>
          <rPr>
            <sz val="9"/>
            <color indexed="81"/>
            <rFont val="돋움"/>
            <family val="3"/>
            <charset val="129"/>
          </rPr>
          <t>원</t>
        </r>
      </text>
    </comment>
    <comment ref="N10" authorId="0">
      <text>
        <r>
          <rPr>
            <b/>
            <sz val="9"/>
            <color indexed="81"/>
            <rFont val="돋움"/>
            <family val="3"/>
            <charset val="129"/>
          </rPr>
          <t>자부담부분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추가지출
</t>
        </r>
        <r>
          <rPr>
            <sz val="9"/>
            <color indexed="81"/>
            <rFont val="돋움"/>
            <family val="3"/>
            <charset val="129"/>
          </rPr>
          <t>결산추경이후에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수용비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수수료</t>
        </r>
        <r>
          <rPr>
            <sz val="9"/>
            <color indexed="81"/>
            <rFont val="Tahoma"/>
            <family val="2"/>
          </rPr>
          <t xml:space="preserve"> CMS</t>
        </r>
        <r>
          <rPr>
            <sz val="9"/>
            <color indexed="81"/>
            <rFont val="돋움"/>
            <family val="3"/>
            <charset val="129"/>
          </rPr>
          <t>후원계좌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수수료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집행액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</t>
        </r>
      </text>
    </comment>
    <comment ref="E11" authorId="0">
      <text>
        <r>
          <rPr>
            <b/>
            <sz val="11"/>
            <color indexed="81"/>
            <rFont val="돋움"/>
            <family val="3"/>
            <charset val="129"/>
          </rPr>
          <t>후원금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총액</t>
        </r>
        <r>
          <rPr>
            <b/>
            <sz val="11"/>
            <color indexed="81"/>
            <rFont val="Tahoma"/>
            <family val="2"/>
          </rPr>
          <t xml:space="preserve"> : 69,806,260</t>
        </r>
        <r>
          <rPr>
            <b/>
            <sz val="11"/>
            <color indexed="81"/>
            <rFont val="돋움"/>
            <family val="3"/>
            <charset val="129"/>
          </rPr>
          <t xml:space="preserve">원
</t>
        </r>
        <r>
          <rPr>
            <sz val="9"/>
            <color indexed="81"/>
            <rFont val="Tahoma"/>
            <family val="2"/>
          </rPr>
          <t xml:space="preserve">
1. </t>
        </r>
        <r>
          <rPr>
            <sz val="9"/>
            <color indexed="81"/>
            <rFont val="돋움"/>
            <family val="3"/>
            <charset val="129"/>
          </rPr>
          <t>지정후원금</t>
        </r>
        <r>
          <rPr>
            <sz val="9"/>
            <color indexed="81"/>
            <rFont val="Tahoma"/>
            <family val="2"/>
          </rPr>
          <t>: 38,955,000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공동모금회지정</t>
        </r>
        <r>
          <rPr>
            <sz val="9"/>
            <color indexed="81"/>
            <rFont val="Tahoma"/>
            <family val="2"/>
          </rPr>
          <t xml:space="preserve"> : 27,370,000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카렌스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커피머신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기능보강</t>
        </r>
        <r>
          <rPr>
            <sz val="9"/>
            <color indexed="81"/>
            <rFont val="Tahoma"/>
            <family val="2"/>
          </rPr>
          <t xml:space="preserve">)
 - </t>
        </r>
        <r>
          <rPr>
            <sz val="9"/>
            <color indexed="81"/>
            <rFont val="돋움"/>
            <family val="3"/>
            <charset val="129"/>
          </rPr>
          <t>그외지정후원금</t>
        </r>
        <r>
          <rPr>
            <sz val="9"/>
            <color indexed="81"/>
            <rFont val="Tahoma"/>
            <family val="2"/>
          </rPr>
          <t xml:space="preserve"> : 11,585,000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  <r>
          <rPr>
            <sz val="9"/>
            <color indexed="81"/>
            <rFont val="Tahoma"/>
            <family val="2"/>
          </rPr>
          <t xml:space="preserve">2.  </t>
        </r>
        <r>
          <rPr>
            <sz val="9"/>
            <color indexed="81"/>
            <rFont val="돋움"/>
            <family val="3"/>
            <charset val="129"/>
          </rPr>
          <t>비지정후원금</t>
        </r>
        <r>
          <rPr>
            <sz val="9"/>
            <color indexed="81"/>
            <rFont val="Tahoma"/>
            <family val="2"/>
          </rPr>
          <t xml:space="preserve"> : 30,851,260</t>
        </r>
        <r>
          <rPr>
            <sz val="9"/>
            <color indexed="81"/>
            <rFont val="돋움"/>
            <family val="3"/>
            <charset val="129"/>
          </rPr>
          <t>원</t>
        </r>
      </text>
    </comment>
    <comment ref="E13" authorId="0">
      <text>
        <r>
          <rPr>
            <b/>
            <sz val="11"/>
            <color indexed="81"/>
            <rFont val="Tahoma"/>
            <family val="2"/>
          </rPr>
          <t>2015</t>
        </r>
        <r>
          <rPr>
            <b/>
            <sz val="11"/>
            <color indexed="81"/>
            <rFont val="돋움"/>
            <family val="3"/>
            <charset val="129"/>
          </rPr>
          <t>년이월금</t>
        </r>
        <r>
          <rPr>
            <b/>
            <sz val="11"/>
            <color indexed="81"/>
            <rFont val="Tahoma"/>
            <family val="2"/>
          </rPr>
          <t xml:space="preserve"> : 355,505</t>
        </r>
        <r>
          <rPr>
            <b/>
            <sz val="11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언어바우처</t>
        </r>
        <r>
          <rPr>
            <sz val="9"/>
            <color indexed="81"/>
            <rFont val="Tahoma"/>
            <family val="2"/>
          </rPr>
          <t xml:space="preserve"> : 6,866,080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이용료</t>
        </r>
        <r>
          <rPr>
            <sz val="9"/>
            <color indexed="81"/>
            <rFont val="Tahoma"/>
            <family val="2"/>
          </rPr>
          <t xml:space="preserve"> : 5,237,980</t>
        </r>
        <r>
          <rPr>
            <sz val="9"/>
            <color indexed="81"/>
            <rFont val="돋움"/>
            <family val="3"/>
            <charset val="129"/>
          </rPr>
          <t>원
식당운영</t>
        </r>
        <r>
          <rPr>
            <sz val="9"/>
            <color indexed="81"/>
            <rFont val="Tahoma"/>
            <family val="2"/>
          </rPr>
          <t xml:space="preserve"> : 14,721,429</t>
        </r>
        <r>
          <rPr>
            <sz val="9"/>
            <color indexed="81"/>
            <rFont val="돋움"/>
            <family val="3"/>
            <charset val="129"/>
          </rPr>
          <t>원
일일호프</t>
        </r>
        <r>
          <rPr>
            <sz val="9"/>
            <color indexed="81"/>
            <rFont val="Tahoma"/>
            <family val="2"/>
          </rPr>
          <t xml:space="preserve"> : 399,670</t>
        </r>
        <r>
          <rPr>
            <sz val="9"/>
            <color indexed="81"/>
            <rFont val="돋움"/>
            <family val="3"/>
            <charset val="129"/>
          </rPr>
          <t>원
후원금</t>
        </r>
        <r>
          <rPr>
            <sz val="9"/>
            <color indexed="81"/>
            <rFont val="Tahoma"/>
            <family val="2"/>
          </rPr>
          <t xml:space="preserve"> : 14,122,653</t>
        </r>
        <r>
          <rPr>
            <sz val="9"/>
            <color indexed="81"/>
            <rFont val="돋움"/>
            <family val="3"/>
            <charset val="129"/>
          </rPr>
          <t>원
전입금</t>
        </r>
        <r>
          <rPr>
            <sz val="9"/>
            <color indexed="81"/>
            <rFont val="Tahoma"/>
            <family val="2"/>
          </rPr>
          <t xml:space="preserve"> : 3,850,380</t>
        </r>
        <r>
          <rPr>
            <sz val="9"/>
            <color indexed="81"/>
            <rFont val="돋움"/>
            <family val="3"/>
            <charset val="129"/>
          </rPr>
          <t>원
전년이월금</t>
        </r>
        <r>
          <rPr>
            <sz val="9"/>
            <color indexed="81"/>
            <rFont val="Tahoma"/>
            <family val="2"/>
          </rPr>
          <t xml:space="preserve"> : 7,957</t>
        </r>
        <r>
          <rPr>
            <sz val="9"/>
            <color indexed="81"/>
            <rFont val="돋움"/>
            <family val="3"/>
            <charset val="129"/>
          </rPr>
          <t>원
잡수입</t>
        </r>
        <r>
          <rPr>
            <sz val="9"/>
            <color indexed="81"/>
            <rFont val="Tahoma"/>
            <family val="2"/>
          </rPr>
          <t xml:space="preserve"> : 6,316,710</t>
        </r>
        <r>
          <rPr>
            <sz val="9"/>
            <color indexed="81"/>
            <rFont val="돋움"/>
            <family val="3"/>
            <charset val="129"/>
          </rPr>
          <t>원</t>
        </r>
      </text>
    </comment>
    <comment ref="E14" authorId="0">
      <text>
        <r>
          <rPr>
            <b/>
            <sz val="11"/>
            <color indexed="81"/>
            <rFont val="돋움"/>
            <family val="3"/>
            <charset val="129"/>
          </rPr>
          <t>총잡수입</t>
        </r>
        <r>
          <rPr>
            <b/>
            <sz val="11"/>
            <color indexed="81"/>
            <rFont val="Tahoma"/>
            <family val="2"/>
          </rPr>
          <t xml:space="preserve"> : 355,505</t>
        </r>
        <r>
          <rPr>
            <b/>
            <sz val="11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1. </t>
        </r>
        <r>
          <rPr>
            <sz val="9"/>
            <color indexed="81"/>
            <rFont val="돋움"/>
            <family val="3"/>
            <charset val="129"/>
          </rPr>
          <t>기타예금이자</t>
        </r>
        <r>
          <rPr>
            <sz val="9"/>
            <color indexed="81"/>
            <rFont val="Tahoma"/>
            <family val="2"/>
          </rPr>
          <t xml:space="preserve"> : 145,513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
 - </t>
        </r>
        <r>
          <rPr>
            <sz val="9"/>
            <color indexed="81"/>
            <rFont val="돋움"/>
            <family val="3"/>
            <charset val="129"/>
          </rPr>
          <t>보조금</t>
        </r>
        <r>
          <rPr>
            <sz val="9"/>
            <color indexed="81"/>
            <rFont val="Tahoma"/>
            <family val="2"/>
          </rPr>
          <t xml:space="preserve"> : 106,080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상반기</t>
        </r>
        <r>
          <rPr>
            <sz val="9"/>
            <color indexed="81"/>
            <rFont val="Tahoma"/>
            <family val="2"/>
          </rPr>
          <t xml:space="preserve"> 59,150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/ </t>
        </r>
        <r>
          <rPr>
            <sz val="9"/>
            <color indexed="81"/>
            <rFont val="돋움"/>
            <family val="3"/>
            <charset val="129"/>
          </rPr>
          <t>하반기</t>
        </r>
        <r>
          <rPr>
            <sz val="9"/>
            <color indexed="81"/>
            <rFont val="Tahoma"/>
            <family val="2"/>
          </rPr>
          <t xml:space="preserve"> 46,930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자부담</t>
        </r>
        <r>
          <rPr>
            <sz val="9"/>
            <color indexed="81"/>
            <rFont val="Tahoma"/>
            <family val="2"/>
          </rPr>
          <t xml:space="preserve"> : 39,433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언어바우처</t>
        </r>
        <r>
          <rPr>
            <sz val="9"/>
            <color indexed="81"/>
            <rFont val="Tahoma"/>
            <family val="2"/>
          </rPr>
          <t xml:space="preserve"> 10,370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/ </t>
        </r>
        <r>
          <rPr>
            <sz val="9"/>
            <color indexed="81"/>
            <rFont val="돋움"/>
            <family val="3"/>
            <charset val="129"/>
          </rPr>
          <t>이용료</t>
        </r>
        <r>
          <rPr>
            <sz val="9"/>
            <color indexed="81"/>
            <rFont val="Tahoma"/>
            <family val="2"/>
          </rPr>
          <t xml:space="preserve"> 2960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/ </t>
        </r>
        <r>
          <rPr>
            <sz val="9"/>
            <color indexed="81"/>
            <rFont val="돋움"/>
            <family val="3"/>
            <charset val="129"/>
          </rPr>
          <t>식당운영</t>
        </r>
        <r>
          <rPr>
            <sz val="9"/>
            <color indexed="81"/>
            <rFont val="Tahoma"/>
            <family val="2"/>
          </rPr>
          <t xml:space="preserve"> 6,180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/ </t>
        </r>
        <r>
          <rPr>
            <sz val="9"/>
            <color indexed="81"/>
            <rFont val="돋움"/>
            <family val="3"/>
            <charset val="129"/>
          </rPr>
          <t>한우축제</t>
        </r>
        <r>
          <rPr>
            <sz val="9"/>
            <color indexed="81"/>
            <rFont val="Tahoma"/>
            <family val="2"/>
          </rPr>
          <t xml:space="preserve"> 1,030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/ </t>
        </r>
        <r>
          <rPr>
            <sz val="9"/>
            <color indexed="81"/>
            <rFont val="돋움"/>
            <family val="3"/>
            <charset val="129"/>
          </rPr>
          <t>후원금</t>
        </r>
        <r>
          <rPr>
            <sz val="9"/>
            <color indexed="81"/>
            <rFont val="Tahoma"/>
            <family val="2"/>
          </rPr>
          <t xml:space="preserve"> 9,723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/ </t>
        </r>
        <r>
          <rPr>
            <sz val="9"/>
            <color indexed="81"/>
            <rFont val="돋움"/>
            <family val="3"/>
            <charset val="129"/>
          </rPr>
          <t>전입금</t>
        </r>
        <r>
          <rPr>
            <sz val="9"/>
            <color indexed="81"/>
            <rFont val="Tahoma"/>
            <family val="2"/>
          </rPr>
          <t xml:space="preserve"> 3,370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/ </t>
        </r>
        <r>
          <rPr>
            <sz val="9"/>
            <color indexed="81"/>
            <rFont val="돋움"/>
            <family val="3"/>
            <charset val="129"/>
          </rPr>
          <t>잡수입</t>
        </r>
        <r>
          <rPr>
            <sz val="9"/>
            <color indexed="81"/>
            <rFont val="Tahoma"/>
            <family val="2"/>
          </rPr>
          <t xml:space="preserve"> 5,800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
2. </t>
        </r>
        <r>
          <rPr>
            <sz val="9"/>
            <color indexed="81"/>
            <rFont val="돋움"/>
            <family val="3"/>
            <charset val="129"/>
          </rPr>
          <t>기타잡수입</t>
        </r>
        <r>
          <rPr>
            <sz val="9"/>
            <color indexed="81"/>
            <rFont val="Tahoma"/>
            <family val="2"/>
          </rPr>
          <t xml:space="preserve"> : 209,992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
 - </t>
        </r>
        <r>
          <rPr>
            <sz val="9"/>
            <color indexed="81"/>
            <rFont val="돋움"/>
            <family val="3"/>
            <charset val="129"/>
          </rPr>
          <t>보조금</t>
        </r>
        <r>
          <rPr>
            <sz val="9"/>
            <color indexed="81"/>
            <rFont val="Tahoma"/>
            <family val="2"/>
          </rPr>
          <t xml:space="preserve"> : 9,920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 (1</t>
        </r>
        <r>
          <rPr>
            <sz val="9"/>
            <color indexed="81"/>
            <rFont val="돋움"/>
            <family val="3"/>
            <charset val="129"/>
          </rPr>
          <t>년미만퇴직연금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운영수익금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자부담</t>
        </r>
        <r>
          <rPr>
            <sz val="9"/>
            <color indexed="81"/>
            <rFont val="Tahoma"/>
            <family val="2"/>
          </rPr>
          <t xml:space="preserve"> : 200,072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커피자판기</t>
        </r>
        <r>
          <rPr>
            <sz val="9"/>
            <color indexed="81"/>
            <rFont val="Tahoma"/>
            <family val="2"/>
          </rPr>
          <t xml:space="preserve"> 160,600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외부지원예금이자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잔액</t>
        </r>
        <r>
          <rPr>
            <sz val="9"/>
            <color indexed="81"/>
            <rFont val="Tahoma"/>
            <family val="2"/>
          </rPr>
          <t xml:space="preserve"> 39,472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)</t>
        </r>
      </text>
    </comment>
    <comment ref="N14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잔액발생
</t>
        </r>
      </text>
    </comment>
    <comment ref="N16" authorId="0">
      <text>
        <r>
          <rPr>
            <b/>
            <sz val="9"/>
            <color indexed="81"/>
            <rFont val="돋움"/>
            <family val="3"/>
            <charset val="129"/>
          </rPr>
          <t>결산추경이후 자부담 사업비 부분에서 추가적으로 집행되어진 증감액
예) 난방비지원사업 등</t>
        </r>
      </text>
    </comment>
    <comment ref="M17" authorId="0">
      <text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년미만퇴직반환금</t>
        </r>
        <r>
          <rPr>
            <sz val="9"/>
            <color indexed="81"/>
            <rFont val="Tahoma"/>
            <family val="2"/>
          </rPr>
          <t xml:space="preserve"> 2,000,920</t>
        </r>
        <r>
          <rPr>
            <sz val="9"/>
            <color indexed="81"/>
            <rFont val="돋움"/>
            <family val="3"/>
            <charset val="129"/>
          </rPr>
          <t>원
보조금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예금이자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사업비잔액</t>
        </r>
        <r>
          <rPr>
            <sz val="9"/>
            <color indexed="81"/>
            <rFont val="Tahoma"/>
            <family val="2"/>
          </rPr>
          <t xml:space="preserve">  289,561</t>
        </r>
        <r>
          <rPr>
            <sz val="9"/>
            <color indexed="81"/>
            <rFont val="돋움"/>
            <family val="3"/>
            <charset val="129"/>
          </rPr>
          <t>원
카렌스반환금</t>
        </r>
        <r>
          <rPr>
            <sz val="9"/>
            <color indexed="81"/>
            <rFont val="Tahoma"/>
            <family val="2"/>
          </rPr>
          <t xml:space="preserve"> 356,327</t>
        </r>
        <r>
          <rPr>
            <sz val="9"/>
            <color indexed="81"/>
            <rFont val="돋움"/>
            <family val="3"/>
            <charset val="129"/>
          </rPr>
          <t>원</t>
        </r>
      </text>
    </comment>
    <comment ref="N17" authorId="0">
      <text>
        <r>
          <rPr>
            <sz val="9"/>
            <color indexed="81"/>
            <rFont val="돋움"/>
            <family val="3"/>
            <charset val="129"/>
          </rPr>
          <t>보조금반납금</t>
        </r>
        <r>
          <rPr>
            <sz val="9"/>
            <color indexed="81"/>
            <rFont val="Tahoma"/>
            <family val="2"/>
          </rPr>
          <t xml:space="preserve"> : 183,481</t>
        </r>
        <r>
          <rPr>
            <sz val="9"/>
            <color indexed="81"/>
            <rFont val="돋움"/>
            <family val="3"/>
            <charset val="129"/>
          </rPr>
          <t>원
하반기예금이자반납금</t>
        </r>
        <r>
          <rPr>
            <sz val="9"/>
            <color indexed="81"/>
            <rFont val="Tahoma"/>
            <family val="2"/>
          </rPr>
          <t xml:space="preserve"> : 46,930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M13" authorId="0">
      <text>
        <r>
          <rPr>
            <b/>
            <sz val="9"/>
            <color indexed="81"/>
            <rFont val="돋움"/>
            <family val="3"/>
            <charset val="129"/>
          </rPr>
          <t>활동보조인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명절선물지원</t>
        </r>
      </text>
    </comment>
    <comment ref="E15" authorId="0">
      <text>
        <r>
          <rPr>
            <sz val="9"/>
            <color indexed="81"/>
            <rFont val="돋움"/>
            <family val="3"/>
            <charset val="129"/>
          </rPr>
          <t>부정수급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반환금</t>
        </r>
        <r>
          <rPr>
            <sz val="9"/>
            <color indexed="81"/>
            <rFont val="Tahoma"/>
            <family val="2"/>
          </rPr>
          <t xml:space="preserve"> : 3,570,950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사대보험본인부담환수</t>
        </r>
        <r>
          <rPr>
            <sz val="9"/>
            <color indexed="81"/>
            <rFont val="Tahoma"/>
            <family val="2"/>
          </rPr>
          <t xml:space="preserve"> : 67,280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년미만퇴직금환수</t>
        </r>
        <r>
          <rPr>
            <sz val="9"/>
            <color indexed="81"/>
            <rFont val="Tahoma"/>
            <family val="2"/>
          </rPr>
          <t xml:space="preserve"> : 5,041,140</t>
        </r>
        <r>
          <rPr>
            <sz val="9"/>
            <color indexed="81"/>
            <rFont val="돋움"/>
            <family val="3"/>
            <charset val="129"/>
          </rPr>
          <t>원</t>
        </r>
      </text>
    </comment>
    <comment ref="M15" authorId="0">
      <text>
        <r>
          <rPr>
            <b/>
            <sz val="9"/>
            <color indexed="81"/>
            <rFont val="돋움"/>
            <family val="3"/>
            <charset val="129"/>
          </rPr>
          <t>활동보조인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상반기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하반기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평가회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식대비</t>
        </r>
      </text>
    </comment>
    <comment ref="M17" authorId="0">
      <text>
        <r>
          <rPr>
            <b/>
            <sz val="9"/>
            <color indexed="81"/>
            <rFont val="돋움"/>
            <family val="3"/>
            <charset val="129"/>
          </rPr>
          <t>단말기이용료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영업배상책임보험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사회보험</t>
        </r>
        <r>
          <rPr>
            <b/>
            <sz val="9"/>
            <color indexed="81"/>
            <rFont val="Tahoma"/>
            <family val="2"/>
          </rPr>
          <t>EDI</t>
        </r>
        <r>
          <rPr>
            <b/>
            <sz val="9"/>
            <color indexed="81"/>
            <rFont val="돋움"/>
            <family val="3"/>
            <charset val="129"/>
          </rPr>
          <t>사용료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퇴직연금관리비</t>
        </r>
      </text>
    </comment>
    <comment ref="M19" authorId="0">
      <text>
        <r>
          <rPr>
            <b/>
            <sz val="9"/>
            <color indexed="81"/>
            <rFont val="돋움"/>
            <family val="3"/>
            <charset val="129"/>
          </rPr>
          <t>활동보조인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보수교육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간식비</t>
        </r>
      </text>
    </comment>
    <comment ref="M20" authorId="0">
      <text>
        <r>
          <rPr>
            <b/>
            <sz val="9"/>
            <color indexed="81"/>
            <rFont val="돋움"/>
            <family val="3"/>
            <charset val="129"/>
          </rPr>
          <t>활동보조인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나들이</t>
        </r>
      </text>
    </comment>
    <comment ref="M24" authorId="0">
      <text>
        <r>
          <rPr>
            <b/>
            <sz val="9"/>
            <color indexed="81"/>
            <rFont val="돋움"/>
            <family val="3"/>
            <charset val="129"/>
          </rPr>
          <t>부정수급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반납금</t>
        </r>
        <r>
          <rPr>
            <b/>
            <sz val="9"/>
            <color indexed="81"/>
            <rFont val="Tahoma"/>
            <family val="2"/>
          </rPr>
          <t xml:space="preserve"> :5,372,660</t>
        </r>
        <r>
          <rPr>
            <b/>
            <sz val="9"/>
            <color indexed="81"/>
            <rFont val="돋움"/>
            <family val="3"/>
            <charset val="129"/>
          </rPr>
          <t>원
노무비</t>
        </r>
        <r>
          <rPr>
            <b/>
            <sz val="9"/>
            <color indexed="81"/>
            <rFont val="Tahoma"/>
            <family val="2"/>
          </rPr>
          <t xml:space="preserve"> : 660,000</t>
        </r>
        <r>
          <rPr>
            <b/>
            <sz val="9"/>
            <color indexed="81"/>
            <rFont val="돋움"/>
            <family val="3"/>
            <charset val="129"/>
          </rPr>
          <t>원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D6" authorId="0">
      <text>
        <r>
          <rPr>
            <b/>
            <sz val="9"/>
            <color indexed="81"/>
            <rFont val="Tahoma"/>
            <family val="2"/>
          </rPr>
          <t>2016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12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20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결산추경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수입예산</t>
        </r>
      </text>
    </comment>
    <comment ref="L6" authorId="0">
      <text>
        <r>
          <rPr>
            <b/>
            <sz val="9"/>
            <color indexed="81"/>
            <rFont val="돋움"/>
            <family val="3"/>
            <charset val="129"/>
          </rPr>
          <t>결산추경</t>
        </r>
        <r>
          <rPr>
            <b/>
            <sz val="9"/>
            <color indexed="81"/>
            <rFont val="Tahoma"/>
            <family val="2"/>
          </rPr>
          <t xml:space="preserve"> 2016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12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20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기준지출총액</t>
        </r>
      </text>
    </comment>
    <comment ref="E8" authorId="0">
      <text>
        <r>
          <rPr>
            <b/>
            <sz val="9"/>
            <color indexed="81"/>
            <rFont val="돋움"/>
            <family val="3"/>
            <charset val="129"/>
          </rPr>
          <t>사회복지공동모금회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카렌스지원</t>
        </r>
        <r>
          <rPr>
            <b/>
            <sz val="9"/>
            <color indexed="81"/>
            <rFont val="Tahoma"/>
            <family val="2"/>
          </rPr>
          <t>+</t>
        </r>
        <r>
          <rPr>
            <b/>
            <sz val="9"/>
            <color indexed="81"/>
            <rFont val="돋움"/>
            <family val="3"/>
            <charset val="129"/>
          </rPr>
          <t>바리스타기능보강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  <comment ref="N15" authorId="0">
      <text>
        <r>
          <rPr>
            <b/>
            <sz val="9"/>
            <color indexed="81"/>
            <rFont val="돋움"/>
            <family val="3"/>
            <charset val="129"/>
          </rPr>
          <t>난방비지원</t>
        </r>
        <r>
          <rPr>
            <b/>
            <sz val="9"/>
            <color indexed="81"/>
            <rFont val="Tahoma"/>
            <family val="2"/>
          </rPr>
          <t xml:space="preserve"> 12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30</t>
        </r>
        <r>
          <rPr>
            <b/>
            <sz val="9"/>
            <color indexed="81"/>
            <rFont val="돋움"/>
            <family val="3"/>
            <charset val="129"/>
          </rPr>
          <t>일자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지출</t>
        </r>
      </text>
    </comment>
    <comment ref="N16" authorId="0">
      <text>
        <r>
          <rPr>
            <b/>
            <sz val="9"/>
            <color indexed="81"/>
            <rFont val="돋움"/>
            <family val="3"/>
            <charset val="129"/>
          </rPr>
          <t>수리지원금</t>
        </r>
        <r>
          <rPr>
            <b/>
            <sz val="9"/>
            <color indexed="81"/>
            <rFont val="Tahoma"/>
            <family val="2"/>
          </rPr>
          <t xml:space="preserve"> 12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30</t>
        </r>
        <r>
          <rPr>
            <b/>
            <sz val="9"/>
            <color indexed="81"/>
            <rFont val="돋움"/>
            <family val="3"/>
            <charset val="129"/>
          </rPr>
          <t>일자</t>
        </r>
      </text>
    </comment>
  </commentList>
</comments>
</file>

<file path=xl/sharedStrings.xml><?xml version="1.0" encoding="utf-8"?>
<sst xmlns="http://schemas.openxmlformats.org/spreadsheetml/2006/main" count="258" uniqueCount="172">
  <si>
    <t>세입</t>
    <phoneticPr fontId="0" type="noConversion"/>
  </si>
  <si>
    <t>세출</t>
    <phoneticPr fontId="0" type="noConversion"/>
  </si>
  <si>
    <t>관</t>
    <phoneticPr fontId="0" type="noConversion"/>
  </si>
  <si>
    <t>항</t>
    <phoneticPr fontId="0" type="noConversion"/>
  </si>
  <si>
    <t>목</t>
    <phoneticPr fontId="0" type="noConversion"/>
  </si>
  <si>
    <t>증감(B)-(A)</t>
    <phoneticPr fontId="0" type="noConversion"/>
  </si>
  <si>
    <t>금액</t>
    <phoneticPr fontId="0" type="noConversion"/>
  </si>
  <si>
    <t xml:space="preserve">  1)경상보조금</t>
    <phoneticPr fontId="0" type="noConversion"/>
  </si>
  <si>
    <t xml:space="preserve">  2) 업무추진비</t>
    <phoneticPr fontId="0" type="noConversion"/>
  </si>
  <si>
    <t xml:space="preserve">  1)사업수입</t>
    <phoneticPr fontId="0" type="noConversion"/>
  </si>
  <si>
    <t xml:space="preserve">  5)잡수입</t>
    <phoneticPr fontId="0" type="noConversion"/>
  </si>
  <si>
    <t xml:space="preserve"> 3. 사업비합계</t>
    <phoneticPr fontId="0" type="noConversion"/>
  </si>
  <si>
    <t>(단위:  원)</t>
    <phoneticPr fontId="0" type="noConversion"/>
  </si>
  <si>
    <t xml:space="preserve"> 1. 보조금  합계</t>
    <phoneticPr fontId="0" type="noConversion"/>
  </si>
  <si>
    <t xml:space="preserve"> 2. 자부담금합계</t>
    <phoneticPr fontId="0" type="noConversion"/>
  </si>
  <si>
    <t xml:space="preserve"> 1. 사무비합계</t>
    <phoneticPr fontId="0" type="noConversion"/>
  </si>
  <si>
    <t>세입금 총계</t>
    <phoneticPr fontId="0" type="noConversion"/>
  </si>
  <si>
    <t xml:space="preserve">세출금 총계 </t>
    <phoneticPr fontId="0" type="noConversion"/>
  </si>
  <si>
    <t>세입</t>
    <phoneticPr fontId="0" type="noConversion"/>
  </si>
  <si>
    <t>세출</t>
    <phoneticPr fontId="0" type="noConversion"/>
  </si>
  <si>
    <t>관</t>
    <phoneticPr fontId="0" type="noConversion"/>
  </si>
  <si>
    <t>항</t>
    <phoneticPr fontId="0" type="noConversion"/>
  </si>
  <si>
    <t>목</t>
    <phoneticPr fontId="0" type="noConversion"/>
  </si>
  <si>
    <t>증감(B)-(A)</t>
    <phoneticPr fontId="0" type="noConversion"/>
  </si>
  <si>
    <t>비고</t>
    <phoneticPr fontId="0" type="noConversion"/>
  </si>
  <si>
    <t>금액</t>
    <phoneticPr fontId="0" type="noConversion"/>
  </si>
  <si>
    <t>비율(%)</t>
    <phoneticPr fontId="0" type="noConversion"/>
  </si>
  <si>
    <t>비율</t>
    <phoneticPr fontId="0" type="noConversion"/>
  </si>
  <si>
    <t>세입금 총계</t>
    <phoneticPr fontId="0" type="noConversion"/>
  </si>
  <si>
    <t xml:space="preserve">세출금 총계 </t>
    <phoneticPr fontId="0" type="noConversion"/>
  </si>
  <si>
    <t>(단위:  원)</t>
    <phoneticPr fontId="0" type="noConversion"/>
  </si>
  <si>
    <t xml:space="preserve">  2)후원금수입</t>
    <phoneticPr fontId="0" type="noConversion"/>
  </si>
  <si>
    <t xml:space="preserve">  3)전입금</t>
    <phoneticPr fontId="0" type="noConversion"/>
  </si>
  <si>
    <t xml:space="preserve">  4)이월금</t>
    <phoneticPr fontId="0" type="noConversion"/>
  </si>
  <si>
    <t xml:space="preserve">  1) 운영지원사업 외</t>
    <phoneticPr fontId="0" type="noConversion"/>
  </si>
  <si>
    <t>1. 보조금</t>
    <phoneticPr fontId="0" type="noConversion"/>
  </si>
  <si>
    <t xml:space="preserve"> </t>
  </si>
  <si>
    <t xml:space="preserve">  </t>
  </si>
  <si>
    <t xml:space="preserve">                                                                                                                                                                                         </t>
  </si>
  <si>
    <r>
      <t>비율</t>
    </r>
    <r>
      <rPr>
        <b/>
        <sz val="9"/>
        <rFont val="굴림체"/>
        <family val="3"/>
        <charset val="129"/>
      </rPr>
      <t>(%)</t>
    </r>
    <phoneticPr fontId="0" type="noConversion"/>
  </si>
  <si>
    <t>2015년 
예산(A)</t>
    <phoneticPr fontId="0" type="noConversion"/>
  </si>
  <si>
    <t>2015년 
결산(B)</t>
    <phoneticPr fontId="0" type="noConversion"/>
  </si>
  <si>
    <t>비율(%)</t>
    <phoneticPr fontId="0" type="noConversion"/>
  </si>
  <si>
    <t xml:space="preserve"> 1) 기타보조금</t>
    <phoneticPr fontId="0" type="noConversion"/>
  </si>
  <si>
    <r>
      <rPr>
        <sz val="11"/>
        <color rgb="FF000000"/>
        <rFont val="맑은 고딕"/>
        <family val="3"/>
        <charset val="129"/>
      </rPr>
      <t xml:space="preserve">
     </t>
    </r>
    <r>
      <rPr>
        <sz val="24"/>
        <color rgb="FF000000"/>
        <rFont val="굴림"/>
        <family val="3"/>
        <charset val="129"/>
      </rPr>
      <t xml:space="preserve">횡성군장애인종합복지관
</t>
    </r>
    <phoneticPr fontId="10" type="noConversion"/>
  </si>
  <si>
    <t xml:space="preserve">  1) 인건비</t>
    <phoneticPr fontId="0" type="noConversion"/>
  </si>
  <si>
    <t xml:space="preserve">  3) 운영비</t>
    <phoneticPr fontId="0" type="noConversion"/>
  </si>
  <si>
    <t xml:space="preserve">  1) 시설비</t>
    <phoneticPr fontId="0" type="noConversion"/>
  </si>
  <si>
    <t xml:space="preserve">  2) 자산취득비</t>
    <phoneticPr fontId="0" type="noConversion"/>
  </si>
  <si>
    <t xml:space="preserve">  3) 시설장비유지비</t>
    <phoneticPr fontId="0" type="noConversion"/>
  </si>
  <si>
    <t xml:space="preserve">   1) 정부지원금</t>
    <phoneticPr fontId="10" type="noConversion"/>
  </si>
  <si>
    <t xml:space="preserve">   2) 본인부담금</t>
    <phoneticPr fontId="10" type="noConversion"/>
  </si>
  <si>
    <t xml:space="preserve"> 1. 사무비</t>
    <phoneticPr fontId="10" type="noConversion"/>
  </si>
  <si>
    <t xml:space="preserve"> 1. 사업수입</t>
    <phoneticPr fontId="10" type="noConversion"/>
  </si>
  <si>
    <t xml:space="preserve">  2) 본인부담금</t>
    <phoneticPr fontId="10" type="noConversion"/>
  </si>
  <si>
    <t>2016년도 세입세출 결산 총괄표</t>
    <phoneticPr fontId="14" type="noConversion"/>
  </si>
  <si>
    <t>2016년
예산(A)</t>
    <phoneticPr fontId="0" type="noConversion"/>
  </si>
  <si>
    <t>2016년
결산(B)</t>
    <phoneticPr fontId="0" type="noConversion"/>
  </si>
  <si>
    <t xml:space="preserve"> 2. 이월금</t>
    <phoneticPr fontId="10" type="noConversion"/>
  </si>
  <si>
    <t xml:space="preserve"> 3. 잡수입</t>
    <phoneticPr fontId="10" type="noConversion"/>
  </si>
  <si>
    <t xml:space="preserve">   3) 교통지원금</t>
    <phoneticPr fontId="10" type="noConversion"/>
  </si>
  <si>
    <t>2016년 
예산(A)</t>
    <phoneticPr fontId="0" type="noConversion"/>
  </si>
  <si>
    <t>2016년 
결산(B)</t>
    <phoneticPr fontId="0" type="noConversion"/>
  </si>
  <si>
    <t xml:space="preserve">     회의비</t>
    <phoneticPr fontId="10" type="noConversion"/>
  </si>
  <si>
    <t xml:space="preserve">     제세공과금</t>
    <phoneticPr fontId="10" type="noConversion"/>
  </si>
  <si>
    <t xml:space="preserve"> 2. 사업비</t>
    <phoneticPr fontId="10" type="noConversion"/>
  </si>
  <si>
    <t xml:space="preserve">     보수교육</t>
    <phoneticPr fontId="10" type="noConversion"/>
  </si>
  <si>
    <t xml:space="preserve">     나들이</t>
    <phoneticPr fontId="10" type="noConversion"/>
  </si>
  <si>
    <t xml:space="preserve"> 3. 예비비</t>
    <phoneticPr fontId="10" type="noConversion"/>
  </si>
  <si>
    <t xml:space="preserve"> 5. 차기이월금</t>
    <phoneticPr fontId="10" type="noConversion"/>
  </si>
  <si>
    <t xml:space="preserve"> 4. 잡지출</t>
    <phoneticPr fontId="10" type="noConversion"/>
  </si>
  <si>
    <t xml:space="preserve">     예비비</t>
    <phoneticPr fontId="10" type="noConversion"/>
  </si>
  <si>
    <t xml:space="preserve">     잡지출</t>
    <phoneticPr fontId="10" type="noConversion"/>
  </si>
  <si>
    <t xml:space="preserve">     차기이월금</t>
    <phoneticPr fontId="10" type="noConversion"/>
  </si>
  <si>
    <t xml:space="preserve">   1) 인건비</t>
    <phoneticPr fontId="10" type="noConversion"/>
  </si>
  <si>
    <t xml:space="preserve">   1) 전년도이월금</t>
    <phoneticPr fontId="10" type="noConversion"/>
  </si>
  <si>
    <t xml:space="preserve">   1) 예금이자수입</t>
    <phoneticPr fontId="10" type="noConversion"/>
  </si>
  <si>
    <t xml:space="preserve">   2) 기타잡수입</t>
    <phoneticPr fontId="10" type="noConversion"/>
  </si>
  <si>
    <t xml:space="preserve"> 2. 이월금</t>
    <phoneticPr fontId="10" type="noConversion"/>
  </si>
  <si>
    <t xml:space="preserve"> 3. 잡수입</t>
    <phoneticPr fontId="10" type="noConversion"/>
  </si>
  <si>
    <t xml:space="preserve">    사회보험부담비용</t>
    <phoneticPr fontId="10" type="noConversion"/>
  </si>
  <si>
    <t xml:space="preserve"> 3.예비비</t>
    <phoneticPr fontId="10" type="noConversion"/>
  </si>
  <si>
    <t xml:space="preserve"> 2. 운영비</t>
    <phoneticPr fontId="10" type="noConversion"/>
  </si>
  <si>
    <t>1. 후원금</t>
    <phoneticPr fontId="0" type="noConversion"/>
  </si>
  <si>
    <t>2016년 
예산(A)</t>
    <phoneticPr fontId="0" type="noConversion"/>
  </si>
  <si>
    <t>2016년 
결산(B)</t>
    <phoneticPr fontId="0" type="noConversion"/>
  </si>
  <si>
    <t xml:space="preserve"> 1) 예금이자수입</t>
    <phoneticPr fontId="0" type="noConversion"/>
  </si>
  <si>
    <t xml:space="preserve"> 2) 비지정후원금</t>
    <phoneticPr fontId="0" type="noConversion"/>
  </si>
  <si>
    <t xml:space="preserve"> 1) 지정후원금</t>
    <phoneticPr fontId="0" type="noConversion"/>
  </si>
  <si>
    <t xml:space="preserve"> 2) 수용비 및 수수료</t>
    <phoneticPr fontId="0" type="noConversion"/>
  </si>
  <si>
    <t xml:space="preserve"> 1) 자산취득비</t>
    <phoneticPr fontId="0" type="noConversion"/>
  </si>
  <si>
    <t xml:space="preserve"> 1) 기획지역연계사업비</t>
    <phoneticPr fontId="0" type="noConversion"/>
  </si>
  <si>
    <t xml:space="preserve"> 2) 가족문화지원사업비</t>
    <phoneticPr fontId="0" type="noConversion"/>
  </si>
  <si>
    <t xml:space="preserve"> 3) 상담사례지원사업비</t>
    <phoneticPr fontId="0" type="noConversion"/>
  </si>
  <si>
    <t xml:space="preserve"> 4) 보조기구수리센터</t>
    <phoneticPr fontId="0" type="noConversion"/>
  </si>
  <si>
    <t>3. 사업비</t>
    <phoneticPr fontId="0" type="noConversion"/>
  </si>
  <si>
    <t>2. 재산조성비</t>
    <phoneticPr fontId="0" type="noConversion"/>
  </si>
  <si>
    <t>1. 사무비</t>
    <phoneticPr fontId="0" type="noConversion"/>
  </si>
  <si>
    <t>5. 차기이월후원금</t>
    <phoneticPr fontId="0" type="noConversion"/>
  </si>
  <si>
    <t>4. 반환금</t>
    <phoneticPr fontId="0" type="noConversion"/>
  </si>
  <si>
    <t xml:space="preserve"> 1) 반환금</t>
    <phoneticPr fontId="0" type="noConversion"/>
  </si>
  <si>
    <t xml:space="preserve"> 1) 차기이월후원금</t>
    <phoneticPr fontId="0" type="noConversion"/>
  </si>
  <si>
    <t>1. 사무비</t>
    <phoneticPr fontId="10" type="noConversion"/>
  </si>
  <si>
    <t>3. 잡수입</t>
    <phoneticPr fontId="0" type="noConversion"/>
  </si>
  <si>
    <t>2. 이월금</t>
    <phoneticPr fontId="0" type="noConversion"/>
  </si>
  <si>
    <t xml:space="preserve"> 1) 전년도이월금</t>
    <phoneticPr fontId="0" type="noConversion"/>
  </si>
  <si>
    <t xml:space="preserve">  1) 전년도이월금</t>
    <phoneticPr fontId="10" type="noConversion"/>
  </si>
  <si>
    <t xml:space="preserve">  1) 예금이자수입</t>
    <phoneticPr fontId="10" type="noConversion"/>
  </si>
  <si>
    <t xml:space="preserve">  1) 정부지원금</t>
    <phoneticPr fontId="10" type="noConversion"/>
  </si>
  <si>
    <t xml:space="preserve">  1) 급여</t>
    <phoneticPr fontId="10" type="noConversion"/>
  </si>
  <si>
    <t xml:space="preserve">  2) 퇴직적립금</t>
    <phoneticPr fontId="10" type="noConversion"/>
  </si>
  <si>
    <t xml:space="preserve">  3) 사회보험부담비용</t>
    <phoneticPr fontId="10" type="noConversion"/>
  </si>
  <si>
    <t xml:space="preserve"> 1) 제세공과금</t>
    <phoneticPr fontId="10" type="noConversion"/>
  </si>
  <si>
    <t xml:space="preserve">  1) 차기이월금</t>
    <phoneticPr fontId="10" type="noConversion"/>
  </si>
  <si>
    <t xml:space="preserve"> 1) 제세공과금</t>
    <phoneticPr fontId="0" type="noConversion"/>
  </si>
  <si>
    <t xml:space="preserve"> 4.차기이월금</t>
    <phoneticPr fontId="10" type="noConversion"/>
  </si>
  <si>
    <t xml:space="preserve"> 2) 반환금</t>
    <phoneticPr fontId="10" type="noConversion"/>
  </si>
  <si>
    <t>수입</t>
    <phoneticPr fontId="0" type="noConversion"/>
  </si>
  <si>
    <t>지출</t>
    <phoneticPr fontId="0" type="noConversion"/>
  </si>
  <si>
    <t>사업명</t>
    <phoneticPr fontId="0" type="noConversion"/>
  </si>
  <si>
    <t>예산분류</t>
    <phoneticPr fontId="0" type="noConversion"/>
  </si>
  <si>
    <t>장애인일자리</t>
    <phoneticPr fontId="0" type="noConversion"/>
  </si>
  <si>
    <t>합창경연대회</t>
    <phoneticPr fontId="0" type="noConversion"/>
  </si>
  <si>
    <t>평생학습축제</t>
    <phoneticPr fontId="0" type="noConversion"/>
  </si>
  <si>
    <t>예금이자</t>
    <phoneticPr fontId="0" type="noConversion"/>
  </si>
  <si>
    <t>기타보조금</t>
    <phoneticPr fontId="0" type="noConversion"/>
  </si>
  <si>
    <t>집합정보화교육</t>
    <phoneticPr fontId="0" type="noConversion"/>
  </si>
  <si>
    <t>잔액</t>
    <phoneticPr fontId="0" type="noConversion"/>
  </si>
  <si>
    <t>양성평등기금</t>
    <phoneticPr fontId="0" type="noConversion"/>
  </si>
  <si>
    <t>2016년 
예산(A)</t>
    <phoneticPr fontId="0" type="noConversion"/>
  </si>
  <si>
    <t>2016년 
결산(B)</t>
    <phoneticPr fontId="0" type="noConversion"/>
  </si>
  <si>
    <t>계</t>
    <phoneticPr fontId="0" type="noConversion"/>
  </si>
  <si>
    <t>계</t>
    <phoneticPr fontId="0" type="noConversion"/>
  </si>
  <si>
    <t>외부지원사업</t>
    <phoneticPr fontId="0" type="noConversion"/>
  </si>
  <si>
    <t>탁구교실</t>
    <phoneticPr fontId="0" type="noConversion"/>
  </si>
  <si>
    <t>카렌스지원</t>
    <phoneticPr fontId="0" type="noConversion"/>
  </si>
  <si>
    <t>바리스타기능보강</t>
    <phoneticPr fontId="0" type="noConversion"/>
  </si>
  <si>
    <t>수입</t>
    <phoneticPr fontId="0" type="noConversion"/>
  </si>
  <si>
    <t>예금이자</t>
    <phoneticPr fontId="0" type="noConversion"/>
  </si>
  <si>
    <t>지출</t>
    <phoneticPr fontId="0" type="noConversion"/>
  </si>
  <si>
    <t>잔액</t>
    <phoneticPr fontId="0" type="noConversion"/>
  </si>
  <si>
    <t>2. 지원사업</t>
    <phoneticPr fontId="0" type="noConversion"/>
  </si>
  <si>
    <t xml:space="preserve"> 1) 예금이자수입</t>
    <phoneticPr fontId="0" type="noConversion"/>
  </si>
  <si>
    <t xml:space="preserve">  1) 집합정보화교육</t>
    <phoneticPr fontId="0" type="noConversion"/>
  </si>
  <si>
    <t xml:space="preserve">  2) 장애인일자리사업</t>
    <phoneticPr fontId="0" type="noConversion"/>
  </si>
  <si>
    <t xml:space="preserve">  3) 양성평등기금사업</t>
    <phoneticPr fontId="0" type="noConversion"/>
  </si>
  <si>
    <t xml:space="preserve">  4) 합창경연대회</t>
    <phoneticPr fontId="0" type="noConversion"/>
  </si>
  <si>
    <t xml:space="preserve">  5) 평생학습축제</t>
    <phoneticPr fontId="0" type="noConversion"/>
  </si>
  <si>
    <t xml:space="preserve"> 1. 보조금사업</t>
    <phoneticPr fontId="0" type="noConversion"/>
  </si>
  <si>
    <t xml:space="preserve"> 2. 외부지원사업</t>
    <phoneticPr fontId="0" type="noConversion"/>
  </si>
  <si>
    <t xml:space="preserve">  1) 탁구교실</t>
    <phoneticPr fontId="0" type="noConversion"/>
  </si>
  <si>
    <t xml:space="preserve">  2) 공동모금회</t>
    <phoneticPr fontId="0" type="noConversion"/>
  </si>
  <si>
    <t xml:space="preserve">  1) 반환금</t>
    <phoneticPr fontId="0" type="noConversion"/>
  </si>
  <si>
    <t xml:space="preserve"> 2. 반환금</t>
    <phoneticPr fontId="0" type="noConversion"/>
  </si>
  <si>
    <t>총수입</t>
    <phoneticPr fontId="0" type="noConversion"/>
  </si>
  <si>
    <t>3. 잡수입</t>
    <phoneticPr fontId="0" type="noConversion"/>
  </si>
  <si>
    <t xml:space="preserve"> 1) 외부지원사업</t>
    <phoneticPr fontId="0" type="noConversion"/>
  </si>
  <si>
    <t xml:space="preserve"> 2. 재산조성비합계</t>
    <phoneticPr fontId="0" type="noConversion"/>
  </si>
  <si>
    <t xml:space="preserve"> 4. 반환금</t>
    <phoneticPr fontId="0" type="noConversion"/>
  </si>
  <si>
    <t xml:space="preserve"> 5. 잡지출</t>
    <phoneticPr fontId="0" type="noConversion"/>
  </si>
  <si>
    <t xml:space="preserve"> 6. 차기이월금</t>
    <phoneticPr fontId="0" type="noConversion"/>
  </si>
  <si>
    <t>2. 2016년도 발달재활서비스 (언어바우처)</t>
    <phoneticPr fontId="0" type="noConversion"/>
  </si>
  <si>
    <t>3. 2016년도 장애인활동지원사업</t>
    <phoneticPr fontId="0" type="noConversion"/>
  </si>
  <si>
    <t>5. 기타지원사업 세입·세출 결산 총괄표</t>
    <phoneticPr fontId="0" type="noConversion"/>
  </si>
  <si>
    <t>4. 2015년도 후원금 결산 총괄표</t>
    <phoneticPr fontId="0" type="noConversion"/>
  </si>
  <si>
    <t>1. 본예산 세입·세출 결산 총괄표</t>
    <phoneticPr fontId="0" type="noConversion"/>
  </si>
  <si>
    <t xml:space="preserve">    급여</t>
    <phoneticPr fontId="10" type="noConversion"/>
  </si>
  <si>
    <t xml:space="preserve">    제수당(교통비)</t>
    <phoneticPr fontId="10" type="noConversion"/>
  </si>
  <si>
    <t xml:space="preserve">    퇴직적립금</t>
    <phoneticPr fontId="10" type="noConversion"/>
  </si>
  <si>
    <t xml:space="preserve">    복리후생</t>
    <phoneticPr fontId="10" type="noConversion"/>
  </si>
  <si>
    <t xml:space="preserve">   2) 업무추진비</t>
    <phoneticPr fontId="10" type="noConversion"/>
  </si>
  <si>
    <t xml:space="preserve">   3) 운영비</t>
    <phoneticPr fontId="10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</si>
</sst>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0.0%"/>
    <numFmt numFmtId="177" formatCode="#,##0_ "/>
  </numFmts>
  <fonts count="2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rgb="FF000000"/>
      <name val="맑은 고딕"/>
      <family val="3"/>
      <charset val="129"/>
    </font>
    <font>
      <sz val="24"/>
      <color rgb="FF000000"/>
      <name val="굴림"/>
      <family val="3"/>
      <charset val="129"/>
    </font>
    <font>
      <b/>
      <sz val="9"/>
      <name val="돋움"/>
      <family val="3"/>
      <charset val="129"/>
    </font>
    <font>
      <sz val="18"/>
      <color rgb="FF000000"/>
      <name val="굴림"/>
      <family val="3"/>
      <charset val="129"/>
    </font>
    <font>
      <sz val="20"/>
      <color rgb="FF000000"/>
      <name val="HY울릉도B"/>
      <family val="1"/>
      <charset val="129"/>
    </font>
    <font>
      <sz val="8"/>
      <name val="돋움"/>
      <family val="3"/>
      <charset val="129"/>
    </font>
    <font>
      <sz val="18"/>
      <color rgb="FF000000"/>
      <name val="HY울릉도B"/>
      <family val="1"/>
      <charset val="129"/>
    </font>
    <font>
      <sz val="15"/>
      <color rgb="FF000000"/>
      <name val="HY울릉도B"/>
      <family val="1"/>
      <charset val="129"/>
    </font>
    <font>
      <sz val="28"/>
      <color theme="1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20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b/>
      <sz val="16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6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16" fillId="0" borderId="0">
      <alignment vertical="center"/>
    </xf>
    <xf numFmtId="0" fontId="1" fillId="0" borderId="0">
      <alignment vertical="center"/>
    </xf>
  </cellStyleXfs>
  <cellXfs count="316">
    <xf numFmtId="0" fontId="0" fillId="0" borderId="0" xfId="0">
      <alignment vertical="center"/>
    </xf>
    <xf numFmtId="41" fontId="4" fillId="0" borderId="2" xfId="1" applyFont="1" applyBorder="1">
      <alignment vertical="center"/>
    </xf>
    <xf numFmtId="0" fontId="4" fillId="0" borderId="3" xfId="0" applyFont="1" applyBorder="1">
      <alignment vertical="center"/>
    </xf>
    <xf numFmtId="41" fontId="4" fillId="0" borderId="5" xfId="1" applyFont="1" applyBorder="1">
      <alignment vertical="center"/>
    </xf>
    <xf numFmtId="41" fontId="7" fillId="3" borderId="2" xfId="1" applyFont="1" applyFill="1" applyBorder="1">
      <alignment vertical="center"/>
    </xf>
    <xf numFmtId="41" fontId="4" fillId="0" borderId="7" xfId="1" applyFont="1" applyBorder="1">
      <alignment vertical="center"/>
    </xf>
    <xf numFmtId="41" fontId="4" fillId="0" borderId="1" xfId="1" applyFont="1" applyBorder="1">
      <alignment vertical="center"/>
    </xf>
    <xf numFmtId="41" fontId="4" fillId="0" borderId="8" xfId="1" applyFont="1" applyBorder="1">
      <alignment vertical="center"/>
    </xf>
    <xf numFmtId="41" fontId="7" fillId="2" borderId="2" xfId="1" applyFont="1" applyFill="1" applyBorder="1">
      <alignment vertical="center"/>
    </xf>
    <xf numFmtId="41" fontId="7" fillId="2" borderId="5" xfId="1" applyFont="1" applyFill="1" applyBorder="1">
      <alignment vertical="center"/>
    </xf>
    <xf numFmtId="176" fontId="4" fillId="0" borderId="2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176" fontId="7" fillId="3" borderId="2" xfId="0" applyNumberFormat="1" applyFont="1" applyFill="1" applyBorder="1">
      <alignment vertical="center"/>
    </xf>
    <xf numFmtId="0" fontId="7" fillId="3" borderId="3" xfId="0" applyFont="1" applyFill="1" applyBorder="1">
      <alignment vertical="center"/>
    </xf>
    <xf numFmtId="176" fontId="7" fillId="2" borderId="2" xfId="0" applyNumberFormat="1" applyFont="1" applyFill="1" applyBorder="1">
      <alignment vertical="center"/>
    </xf>
    <xf numFmtId="0" fontId="7" fillId="2" borderId="3" xfId="0" applyFont="1" applyFill="1" applyBorder="1">
      <alignment vertical="center"/>
    </xf>
    <xf numFmtId="176" fontId="4" fillId="0" borderId="7" xfId="0" applyNumberFormat="1" applyFont="1" applyBorder="1">
      <alignment vertical="center"/>
    </xf>
    <xf numFmtId="0" fontId="4" fillId="0" borderId="19" xfId="0" applyFont="1" applyBorder="1">
      <alignment vertical="center"/>
    </xf>
    <xf numFmtId="176" fontId="4" fillId="0" borderId="1" xfId="0" applyNumberFormat="1" applyFont="1" applyBorder="1">
      <alignment vertical="center"/>
    </xf>
    <xf numFmtId="0" fontId="4" fillId="0" borderId="16" xfId="0" applyFont="1" applyBorder="1">
      <alignment vertical="center"/>
    </xf>
    <xf numFmtId="0" fontId="4" fillId="0" borderId="0" xfId="0" applyFont="1">
      <alignment vertical="center"/>
    </xf>
    <xf numFmtId="0" fontId="9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5" fillId="0" borderId="0" xfId="2">
      <alignment vertical="center"/>
    </xf>
    <xf numFmtId="0" fontId="12" fillId="0" borderId="0" xfId="2" applyFont="1" applyAlignment="1">
      <alignment vertical="center"/>
    </xf>
    <xf numFmtId="0" fontId="9" fillId="0" borderId="0" xfId="2" applyFont="1" applyAlignment="1">
      <alignment horizontal="center" vertical="center"/>
    </xf>
    <xf numFmtId="0" fontId="8" fillId="0" borderId="0" xfId="2" applyFont="1" applyAlignment="1">
      <alignment vertical="center" wrapText="1"/>
    </xf>
    <xf numFmtId="0" fontId="15" fillId="0" borderId="0" xfId="2" applyFont="1" applyAlignment="1">
      <alignment horizontal="center" vertical="center"/>
    </xf>
    <xf numFmtId="0" fontId="7" fillId="3" borderId="26" xfId="0" applyFont="1" applyFill="1" applyBorder="1">
      <alignment vertical="center"/>
    </xf>
    <xf numFmtId="0" fontId="7" fillId="2" borderId="26" xfId="0" applyFont="1" applyFill="1" applyBorder="1">
      <alignment vertical="center"/>
    </xf>
    <xf numFmtId="0" fontId="4" fillId="0" borderId="26" xfId="0" applyFont="1" applyBorder="1">
      <alignment vertical="center"/>
    </xf>
    <xf numFmtId="0" fontId="4" fillId="0" borderId="27" xfId="0" applyFont="1" applyBorder="1">
      <alignment vertical="center"/>
    </xf>
    <xf numFmtId="41" fontId="4" fillId="0" borderId="2" xfId="1" applyFont="1" applyFill="1" applyBorder="1">
      <alignment vertical="center"/>
    </xf>
    <xf numFmtId="176" fontId="4" fillId="0" borderId="2" xfId="0" applyNumberFormat="1" applyFont="1" applyFill="1" applyBorder="1">
      <alignment vertical="center"/>
    </xf>
    <xf numFmtId="0" fontId="4" fillId="0" borderId="3" xfId="0" applyFont="1" applyFill="1" applyBorder="1">
      <alignment vertical="center"/>
    </xf>
    <xf numFmtId="0" fontId="4" fillId="0" borderId="26" xfId="0" applyFont="1" applyFill="1" applyBorder="1">
      <alignment vertical="center"/>
    </xf>
    <xf numFmtId="41" fontId="4" fillId="0" borderId="7" xfId="1" applyFont="1" applyFill="1" applyBorder="1">
      <alignment vertical="center"/>
    </xf>
    <xf numFmtId="176" fontId="4" fillId="0" borderId="7" xfId="0" applyNumberFormat="1" applyFont="1" applyFill="1" applyBorder="1">
      <alignment vertical="center"/>
    </xf>
    <xf numFmtId="0" fontId="7" fillId="0" borderId="28" xfId="0" applyFont="1" applyFill="1" applyBorder="1">
      <alignment vertical="center"/>
    </xf>
    <xf numFmtId="41" fontId="4" fillId="0" borderId="8" xfId="1" applyFont="1" applyFill="1" applyBorder="1">
      <alignment vertical="center"/>
    </xf>
    <xf numFmtId="176" fontId="4" fillId="0" borderId="8" xfId="0" applyNumberFormat="1" applyFont="1" applyFill="1" applyBorder="1">
      <alignment vertical="center"/>
    </xf>
    <xf numFmtId="0" fontId="7" fillId="0" borderId="32" xfId="0" applyFont="1" applyFill="1" applyBorder="1">
      <alignment vertical="center"/>
    </xf>
    <xf numFmtId="0" fontId="4" fillId="0" borderId="19" xfId="0" applyFont="1" applyFill="1" applyBorder="1">
      <alignment vertical="center"/>
    </xf>
    <xf numFmtId="41" fontId="4" fillId="0" borderId="1" xfId="1" applyFont="1" applyFill="1" applyBorder="1">
      <alignment vertical="center"/>
    </xf>
    <xf numFmtId="176" fontId="4" fillId="0" borderId="1" xfId="0" applyNumberFormat="1" applyFont="1" applyFill="1" applyBorder="1">
      <alignment vertical="center"/>
    </xf>
    <xf numFmtId="0" fontId="4" fillId="0" borderId="20" xfId="0" applyFont="1" applyFill="1" applyBorder="1">
      <alignment vertical="center"/>
    </xf>
    <xf numFmtId="0" fontId="7" fillId="0" borderId="16" xfId="0" applyFont="1" applyFill="1" applyBorder="1">
      <alignment vertical="center"/>
    </xf>
    <xf numFmtId="41" fontId="4" fillId="0" borderId="23" xfId="1" applyFont="1" applyFill="1" applyBorder="1">
      <alignment vertical="center"/>
    </xf>
    <xf numFmtId="41" fontId="4" fillId="4" borderId="2" xfId="1" applyFont="1" applyFill="1" applyBorder="1">
      <alignment vertical="center"/>
    </xf>
    <xf numFmtId="41" fontId="7" fillId="5" borderId="2" xfId="1" applyFont="1" applyFill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4" fillId="0" borderId="9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7" fillId="0" borderId="2" xfId="0" applyFont="1" applyBorder="1" applyAlignment="1">
      <alignment horizontal="center" vertical="center"/>
    </xf>
    <xf numFmtId="41" fontId="4" fillId="0" borderId="5" xfId="1" applyFont="1" applyFill="1" applyBorder="1">
      <alignment vertical="center"/>
    </xf>
    <xf numFmtId="0" fontId="4" fillId="0" borderId="6" xfId="0" applyFont="1" applyFill="1" applyBorder="1">
      <alignment vertical="center"/>
    </xf>
    <xf numFmtId="41" fontId="4" fillId="0" borderId="44" xfId="1" applyFont="1" applyBorder="1">
      <alignment vertical="center"/>
    </xf>
    <xf numFmtId="41" fontId="4" fillId="0" borderId="0" xfId="1" applyFont="1" applyBorder="1">
      <alignment vertical="center"/>
    </xf>
    <xf numFmtId="176" fontId="4" fillId="0" borderId="5" xfId="0" applyNumberFormat="1" applyFont="1" applyFill="1" applyBorder="1">
      <alignment vertical="center"/>
    </xf>
    <xf numFmtId="41" fontId="7" fillId="0" borderId="2" xfId="1" applyFont="1" applyBorder="1" applyAlignment="1">
      <alignment horizontal="center" vertical="center"/>
    </xf>
    <xf numFmtId="41" fontId="7" fillId="3" borderId="17" xfId="1" applyFont="1" applyFill="1" applyBorder="1">
      <alignment vertical="center"/>
    </xf>
    <xf numFmtId="41" fontId="7" fillId="3" borderId="3" xfId="1" applyFont="1" applyFill="1" applyBorder="1">
      <alignment vertical="center"/>
    </xf>
    <xf numFmtId="41" fontId="7" fillId="5" borderId="17" xfId="1" applyFont="1" applyFill="1" applyBorder="1">
      <alignment vertical="center"/>
    </xf>
    <xf numFmtId="41" fontId="7" fillId="5" borderId="3" xfId="1" applyFont="1" applyFill="1" applyBorder="1">
      <alignment vertical="center"/>
    </xf>
    <xf numFmtId="41" fontId="4" fillId="0" borderId="37" xfId="1" applyFont="1" applyFill="1" applyBorder="1">
      <alignment vertical="center"/>
    </xf>
    <xf numFmtId="41" fontId="4" fillId="4" borderId="3" xfId="1" applyFont="1" applyFill="1" applyBorder="1">
      <alignment vertical="center"/>
    </xf>
    <xf numFmtId="41" fontId="4" fillId="0" borderId="38" xfId="1" applyFont="1" applyFill="1" applyBorder="1">
      <alignment vertical="center"/>
    </xf>
    <xf numFmtId="41" fontId="4" fillId="0" borderId="19" xfId="1" applyFont="1" applyFill="1" applyBorder="1">
      <alignment vertical="center"/>
    </xf>
    <xf numFmtId="41" fontId="4" fillId="0" borderId="39" xfId="1" applyFont="1" applyFill="1" applyBorder="1">
      <alignment vertical="center"/>
    </xf>
    <xf numFmtId="41" fontId="4" fillId="0" borderId="16" xfId="1" applyFont="1" applyFill="1" applyBorder="1">
      <alignment vertical="center"/>
    </xf>
    <xf numFmtId="41" fontId="4" fillId="0" borderId="20" xfId="1" applyFont="1" applyFill="1" applyBorder="1">
      <alignment vertical="center"/>
    </xf>
    <xf numFmtId="41" fontId="4" fillId="0" borderId="40" xfId="1" applyFont="1" applyFill="1" applyBorder="1">
      <alignment vertical="center"/>
    </xf>
    <xf numFmtId="41" fontId="4" fillId="0" borderId="2" xfId="1" applyFont="1" applyFill="1" applyBorder="1">
      <alignment vertical="center"/>
    </xf>
    <xf numFmtId="41" fontId="4" fillId="0" borderId="3" xfId="1" applyFont="1" applyFill="1" applyBorder="1">
      <alignment vertical="center"/>
    </xf>
    <xf numFmtId="41" fontId="4" fillId="0" borderId="0" xfId="1" applyFont="1" applyBorder="1">
      <alignment vertical="center"/>
    </xf>
    <xf numFmtId="41" fontId="0" fillId="0" borderId="0" xfId="1" applyFont="1">
      <alignment vertical="center"/>
    </xf>
    <xf numFmtId="41" fontId="4" fillId="0" borderId="0" xfId="1" applyFont="1">
      <alignment vertical="center"/>
    </xf>
    <xf numFmtId="41" fontId="0" fillId="0" borderId="3" xfId="1" applyFont="1" applyBorder="1">
      <alignment vertical="center"/>
    </xf>
    <xf numFmtId="41" fontId="4" fillId="0" borderId="5" xfId="1" applyFont="1" applyFill="1" applyBorder="1">
      <alignment vertical="center"/>
    </xf>
    <xf numFmtId="41" fontId="0" fillId="0" borderId="6" xfId="1" applyFont="1" applyBorder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41" fontId="7" fillId="6" borderId="2" xfId="1" applyFont="1" applyFill="1" applyBorder="1">
      <alignment vertical="center"/>
    </xf>
    <xf numFmtId="176" fontId="7" fillId="6" borderId="2" xfId="0" applyNumberFormat="1" applyFont="1" applyFill="1" applyBorder="1">
      <alignment vertical="center"/>
    </xf>
    <xf numFmtId="0" fontId="7" fillId="6" borderId="26" xfId="0" applyFont="1" applyFill="1" applyBorder="1">
      <alignment vertical="center"/>
    </xf>
    <xf numFmtId="0" fontId="7" fillId="6" borderId="3" xfId="0" applyFont="1" applyFill="1" applyBorder="1">
      <alignment vertical="center"/>
    </xf>
    <xf numFmtId="0" fontId="7" fillId="6" borderId="9" xfId="0" applyFont="1" applyFill="1" applyBorder="1">
      <alignment vertical="center"/>
    </xf>
    <xf numFmtId="41" fontId="4" fillId="6" borderId="2" xfId="1" applyFont="1" applyFill="1" applyBorder="1">
      <alignment vertical="center"/>
    </xf>
    <xf numFmtId="176" fontId="4" fillId="6" borderId="2" xfId="0" applyNumberFormat="1" applyFont="1" applyFill="1" applyBorder="1">
      <alignment vertical="center"/>
    </xf>
    <xf numFmtId="176" fontId="4" fillId="0" borderId="0" xfId="0" applyNumberFormat="1" applyFont="1" applyBorder="1">
      <alignment vertical="center"/>
    </xf>
    <xf numFmtId="0" fontId="4" fillId="0" borderId="45" xfId="0" applyFont="1" applyBorder="1">
      <alignment vertical="center"/>
    </xf>
    <xf numFmtId="0" fontId="4" fillId="6" borderId="3" xfId="0" applyFont="1" applyFill="1" applyBorder="1">
      <alignment vertical="center"/>
    </xf>
    <xf numFmtId="0" fontId="7" fillId="6" borderId="17" xfId="0" applyFont="1" applyFill="1" applyBorder="1" applyAlignment="1">
      <alignment vertical="center"/>
    </xf>
    <xf numFmtId="0" fontId="7" fillId="6" borderId="15" xfId="0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41" fontId="7" fillId="0" borderId="2" xfId="1" applyFont="1" applyBorder="1" applyAlignment="1">
      <alignment horizontal="center" vertical="center"/>
    </xf>
    <xf numFmtId="41" fontId="4" fillId="0" borderId="7" xfId="1" applyFont="1" applyFill="1" applyBorder="1">
      <alignment vertical="center"/>
    </xf>
    <xf numFmtId="41" fontId="4" fillId="0" borderId="1" xfId="1" applyFont="1" applyFill="1" applyBorder="1">
      <alignment vertical="center"/>
    </xf>
    <xf numFmtId="41" fontId="4" fillId="0" borderId="8" xfId="1" applyFont="1" applyFill="1" applyBorder="1">
      <alignment vertical="center"/>
    </xf>
    <xf numFmtId="41" fontId="4" fillId="0" borderId="44" xfId="1" applyFont="1" applyBorder="1">
      <alignment vertical="center"/>
    </xf>
    <xf numFmtId="41" fontId="4" fillId="0" borderId="0" xfId="1" applyFont="1" applyBorder="1">
      <alignment vertical="center"/>
    </xf>
    <xf numFmtId="41" fontId="4" fillId="0" borderId="5" xfId="1" applyFont="1" applyFill="1" applyBorder="1">
      <alignment vertical="center"/>
    </xf>
    <xf numFmtId="176" fontId="4" fillId="0" borderId="44" xfId="0" applyNumberFormat="1" applyFont="1" applyBorder="1">
      <alignment vertical="center"/>
    </xf>
    <xf numFmtId="0" fontId="4" fillId="0" borderId="46" xfId="0" applyFont="1" applyBorder="1">
      <alignment vertical="center"/>
    </xf>
    <xf numFmtId="176" fontId="7" fillId="0" borderId="2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41" fontId="7" fillId="0" borderId="2" xfId="1" applyFont="1" applyFill="1" applyBorder="1">
      <alignment vertical="center"/>
    </xf>
    <xf numFmtId="176" fontId="4" fillId="6" borderId="7" xfId="0" applyNumberFormat="1" applyFont="1" applyFill="1" applyBorder="1">
      <alignment vertical="center"/>
    </xf>
    <xf numFmtId="41" fontId="7" fillId="0" borderId="7" xfId="1" applyFont="1" applyFill="1" applyBorder="1">
      <alignment vertical="center"/>
    </xf>
    <xf numFmtId="41" fontId="7" fillId="0" borderId="1" xfId="1" applyFont="1" applyFill="1" applyBorder="1">
      <alignment vertical="center"/>
    </xf>
    <xf numFmtId="41" fontId="7" fillId="0" borderId="8" xfId="1" applyFont="1" applyFill="1" applyBorder="1">
      <alignment vertical="center"/>
    </xf>
    <xf numFmtId="41" fontId="4" fillId="0" borderId="2" xfId="1" applyFont="1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48" xfId="1" applyFont="1" applyBorder="1">
      <alignment vertical="center"/>
    </xf>
    <xf numFmtId="0" fontId="7" fillId="0" borderId="20" xfId="0" applyFont="1" applyFill="1" applyBorder="1">
      <alignment vertical="center"/>
    </xf>
    <xf numFmtId="0" fontId="4" fillId="0" borderId="52" xfId="0" applyFont="1" applyBorder="1">
      <alignment vertical="center"/>
    </xf>
    <xf numFmtId="41" fontId="7" fillId="0" borderId="0" xfId="1" applyFont="1" applyFill="1" applyBorder="1">
      <alignment vertical="center"/>
    </xf>
    <xf numFmtId="0" fontId="7" fillId="0" borderId="0" xfId="0" applyFont="1" applyFill="1" applyBorder="1">
      <alignment vertical="center"/>
    </xf>
    <xf numFmtId="177" fontId="4" fillId="0" borderId="23" xfId="1" applyNumberFormat="1" applyFont="1" applyFill="1" applyBorder="1">
      <alignment vertical="center"/>
    </xf>
    <xf numFmtId="177" fontId="4" fillId="0" borderId="8" xfId="1" applyNumberFormat="1" applyFont="1" applyFill="1" applyBorder="1">
      <alignment vertical="center"/>
    </xf>
    <xf numFmtId="41" fontId="4" fillId="0" borderId="2" xfId="0" applyNumberFormat="1" applyFont="1" applyBorder="1" applyAlignment="1">
      <alignment horizontal="center" vertical="center"/>
    </xf>
    <xf numFmtId="41" fontId="4" fillId="0" borderId="15" xfId="0" applyNumberFormat="1" applyFont="1" applyBorder="1" applyAlignment="1">
      <alignment horizontal="center" vertical="center"/>
    </xf>
    <xf numFmtId="41" fontId="4" fillId="0" borderId="0" xfId="0" applyNumberFormat="1" applyFont="1">
      <alignment vertical="center"/>
    </xf>
    <xf numFmtId="176" fontId="24" fillId="2" borderId="2" xfId="0" applyNumberFormat="1" applyFont="1" applyFill="1" applyBorder="1">
      <alignment vertical="center"/>
    </xf>
    <xf numFmtId="177" fontId="7" fillId="3" borderId="2" xfId="1" applyNumberFormat="1" applyFont="1" applyFill="1" applyBorder="1">
      <alignment vertical="center"/>
    </xf>
    <xf numFmtId="177" fontId="7" fillId="2" borderId="2" xfId="1" applyNumberFormat="1" applyFont="1" applyFill="1" applyBorder="1">
      <alignment vertical="center"/>
    </xf>
    <xf numFmtId="177" fontId="4" fillId="0" borderId="7" xfId="1" applyNumberFormat="1" applyFont="1" applyBorder="1">
      <alignment vertical="center"/>
    </xf>
    <xf numFmtId="177" fontId="4" fillId="0" borderId="1" xfId="1" applyNumberFormat="1" applyFont="1" applyBorder="1">
      <alignment vertical="center"/>
    </xf>
    <xf numFmtId="177" fontId="4" fillId="0" borderId="7" xfId="1" applyNumberFormat="1" applyFont="1" applyFill="1" applyBorder="1">
      <alignment vertical="center"/>
    </xf>
    <xf numFmtId="177" fontId="4" fillId="0" borderId="8" xfId="1" applyNumberFormat="1" applyFont="1" applyBorder="1">
      <alignment vertical="center"/>
    </xf>
    <xf numFmtId="177" fontId="4" fillId="0" borderId="2" xfId="1" applyNumberFormat="1" applyFont="1" applyBorder="1">
      <alignment vertical="center"/>
    </xf>
    <xf numFmtId="177" fontId="7" fillId="2" borderId="5" xfId="1" applyNumberFormat="1" applyFont="1" applyFill="1" applyBorder="1">
      <alignment vertical="center"/>
    </xf>
    <xf numFmtId="177" fontId="4" fillId="0" borderId="2" xfId="1" applyNumberFormat="1" applyFont="1" applyFill="1" applyBorder="1">
      <alignment vertical="center"/>
    </xf>
    <xf numFmtId="177" fontId="7" fillId="6" borderId="2" xfId="1" applyNumberFormat="1" applyFont="1" applyFill="1" applyBorder="1">
      <alignment vertical="center"/>
    </xf>
    <xf numFmtId="177" fontId="4" fillId="0" borderId="5" xfId="1" applyNumberFormat="1" applyFont="1" applyBorder="1">
      <alignment vertical="center"/>
    </xf>
    <xf numFmtId="177" fontId="7" fillId="5" borderId="2" xfId="1" applyNumberFormat="1" applyFont="1" applyFill="1" applyBorder="1">
      <alignment vertical="center"/>
    </xf>
    <xf numFmtId="177" fontId="4" fillId="4" borderId="2" xfId="1" applyNumberFormat="1" applyFont="1" applyFill="1" applyBorder="1">
      <alignment vertical="center"/>
    </xf>
    <xf numFmtId="177" fontId="4" fillId="0" borderId="5" xfId="1" applyNumberFormat="1" applyFont="1" applyFill="1" applyBorder="1">
      <alignment vertical="center"/>
    </xf>
    <xf numFmtId="177" fontId="4" fillId="0" borderId="1" xfId="1" applyNumberFormat="1" applyFont="1" applyFill="1" applyBorder="1">
      <alignment vertical="center"/>
    </xf>
    <xf numFmtId="176" fontId="7" fillId="3" borderId="2" xfId="1" applyNumberFormat="1" applyFont="1" applyFill="1" applyBorder="1">
      <alignment vertical="center"/>
    </xf>
    <xf numFmtId="176" fontId="7" fillId="5" borderId="2" xfId="1" applyNumberFormat="1" applyFont="1" applyFill="1" applyBorder="1">
      <alignment vertical="center"/>
    </xf>
    <xf numFmtId="176" fontId="4" fillId="4" borderId="2" xfId="1" applyNumberFormat="1" applyFont="1" applyFill="1" applyBorder="1">
      <alignment vertical="center"/>
    </xf>
    <xf numFmtId="176" fontId="4" fillId="0" borderId="7" xfId="1" applyNumberFormat="1" applyFont="1" applyFill="1" applyBorder="1">
      <alignment vertical="center"/>
    </xf>
    <xf numFmtId="176" fontId="4" fillId="0" borderId="1" xfId="1" applyNumberFormat="1" applyFont="1" applyFill="1" applyBorder="1">
      <alignment vertical="center"/>
    </xf>
    <xf numFmtId="176" fontId="4" fillId="0" borderId="8" xfId="1" applyNumberFormat="1" applyFont="1" applyFill="1" applyBorder="1">
      <alignment vertical="center"/>
    </xf>
    <xf numFmtId="176" fontId="4" fillId="0" borderId="2" xfId="1" applyNumberFormat="1" applyFont="1" applyFill="1" applyBorder="1">
      <alignment vertical="center"/>
    </xf>
    <xf numFmtId="176" fontId="4" fillId="0" borderId="5" xfId="1" applyNumberFormat="1" applyFont="1" applyFill="1" applyBorder="1">
      <alignment vertical="center"/>
    </xf>
    <xf numFmtId="176" fontId="4" fillId="0" borderId="23" xfId="1" applyNumberFormat="1" applyFont="1" applyFill="1" applyBorder="1">
      <alignment vertical="center"/>
    </xf>
    <xf numFmtId="0" fontId="7" fillId="3" borderId="17" xfId="0" applyFont="1" applyFill="1" applyBorder="1">
      <alignment vertical="center"/>
    </xf>
    <xf numFmtId="0" fontId="7" fillId="2" borderId="17" xfId="0" applyFont="1" applyFill="1" applyBorder="1">
      <alignment vertical="center"/>
    </xf>
    <xf numFmtId="0" fontId="4" fillId="0" borderId="17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44" xfId="0" applyFont="1" applyBorder="1">
      <alignment vertical="center"/>
    </xf>
    <xf numFmtId="0" fontId="7" fillId="0" borderId="17" xfId="0" applyFont="1" applyBorder="1" applyAlignment="1">
      <alignment horizontal="center" vertical="center" wrapText="1"/>
    </xf>
    <xf numFmtId="176" fontId="7" fillId="3" borderId="17" xfId="0" applyNumberFormat="1" applyFont="1" applyFill="1" applyBorder="1" applyAlignment="1">
      <alignment horizontal="right" vertical="center"/>
    </xf>
    <xf numFmtId="176" fontId="7" fillId="2" borderId="17" xfId="0" applyNumberFormat="1" applyFont="1" applyFill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37" xfId="0" applyNumberFormat="1" applyFont="1" applyBorder="1" applyAlignment="1">
      <alignment horizontal="right" vertical="center"/>
    </xf>
    <xf numFmtId="176" fontId="4" fillId="0" borderId="38" xfId="0" applyNumberFormat="1" applyFont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0" fontId="7" fillId="0" borderId="29" xfId="0" applyFont="1" applyFill="1" applyBorder="1">
      <alignment vertical="center"/>
    </xf>
    <xf numFmtId="41" fontId="4" fillId="0" borderId="23" xfId="1" applyFont="1" applyBorder="1">
      <alignment vertical="center"/>
    </xf>
    <xf numFmtId="176" fontId="4" fillId="0" borderId="40" xfId="0" applyNumberFormat="1" applyFont="1" applyBorder="1" applyAlignment="1">
      <alignment horizontal="right" vertical="center"/>
    </xf>
    <xf numFmtId="0" fontId="4" fillId="0" borderId="30" xfId="0" applyFont="1" applyFill="1" applyBorder="1">
      <alignment vertical="center"/>
    </xf>
    <xf numFmtId="0" fontId="4" fillId="0" borderId="46" xfId="0" applyFont="1" applyFill="1" applyBorder="1">
      <alignment vertical="center"/>
    </xf>
    <xf numFmtId="0" fontId="4" fillId="0" borderId="45" xfId="0" applyFont="1" applyFill="1" applyBorder="1">
      <alignment vertical="center"/>
    </xf>
    <xf numFmtId="0" fontId="0" fillId="0" borderId="45" xfId="0" applyBorder="1">
      <alignment vertical="center"/>
    </xf>
    <xf numFmtId="176" fontId="7" fillId="3" borderId="17" xfId="0" applyNumberFormat="1" applyFont="1" applyFill="1" applyBorder="1">
      <alignment vertical="center"/>
    </xf>
    <xf numFmtId="176" fontId="7" fillId="2" borderId="17" xfId="0" applyNumberFormat="1" applyFont="1" applyFill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38" xfId="0" applyNumberFormat="1" applyFont="1" applyBorder="1">
      <alignment vertical="center"/>
    </xf>
    <xf numFmtId="176" fontId="4" fillId="0" borderId="39" xfId="0" applyNumberFormat="1" applyFont="1" applyBorder="1">
      <alignment vertical="center"/>
    </xf>
    <xf numFmtId="176" fontId="4" fillId="0" borderId="17" xfId="0" applyNumberFormat="1" applyFont="1" applyBorder="1">
      <alignment vertical="center"/>
    </xf>
    <xf numFmtId="176" fontId="7" fillId="2" borderId="52" xfId="0" applyNumberFormat="1" applyFont="1" applyFill="1" applyBorder="1">
      <alignment vertical="center"/>
    </xf>
    <xf numFmtId="0" fontId="4" fillId="0" borderId="16" xfId="0" applyFont="1" applyFill="1" applyBorder="1">
      <alignment vertical="center"/>
    </xf>
    <xf numFmtId="0" fontId="4" fillId="0" borderId="56" xfId="0" applyFont="1" applyFill="1" applyBorder="1">
      <alignment vertical="center"/>
    </xf>
    <xf numFmtId="0" fontId="7" fillId="0" borderId="56" xfId="0" applyFont="1" applyFill="1" applyBorder="1">
      <alignment vertical="center"/>
    </xf>
    <xf numFmtId="0" fontId="4" fillId="0" borderId="57" xfId="0" applyFont="1" applyFill="1" applyBorder="1">
      <alignment vertical="center"/>
    </xf>
    <xf numFmtId="0" fontId="7" fillId="0" borderId="58" xfId="0" applyFont="1" applyFill="1" applyBorder="1">
      <alignment vertical="center"/>
    </xf>
    <xf numFmtId="0" fontId="0" fillId="0" borderId="11" xfId="0" applyBorder="1">
      <alignment vertical="center"/>
    </xf>
    <xf numFmtId="0" fontId="7" fillId="2" borderId="6" xfId="0" applyFont="1" applyFill="1" applyBorder="1">
      <alignment vertical="center"/>
    </xf>
    <xf numFmtId="0" fontId="7" fillId="0" borderId="2" xfId="0" applyFont="1" applyBorder="1" applyAlignment="1">
      <alignment horizontal="center" vertical="center"/>
    </xf>
    <xf numFmtId="41" fontId="4" fillId="0" borderId="7" xfId="1" applyFont="1" applyFill="1" applyBorder="1">
      <alignment vertical="center"/>
    </xf>
    <xf numFmtId="41" fontId="4" fillId="0" borderId="1" xfId="1" applyFont="1" applyFill="1" applyBorder="1">
      <alignment vertical="center"/>
    </xf>
    <xf numFmtId="41" fontId="4" fillId="0" borderId="8" xfId="1" applyFont="1" applyFill="1" applyBorder="1">
      <alignment vertical="center"/>
    </xf>
    <xf numFmtId="41" fontId="4" fillId="0" borderId="2" xfId="1" applyFont="1" applyFill="1" applyBorder="1">
      <alignment vertical="center"/>
    </xf>
    <xf numFmtId="41" fontId="4" fillId="0" borderId="5" xfId="1" applyFont="1" applyFill="1" applyBorder="1">
      <alignment vertical="center"/>
    </xf>
    <xf numFmtId="41" fontId="4" fillId="0" borderId="44" xfId="1" applyFont="1" applyBorder="1" applyAlignment="1">
      <alignment vertical="center"/>
    </xf>
    <xf numFmtId="41" fontId="4" fillId="0" borderId="0" xfId="1" applyFont="1" applyBorder="1" applyAlignment="1">
      <alignment vertical="center"/>
    </xf>
    <xf numFmtId="41" fontId="7" fillId="0" borderId="5" xfId="1" applyFont="1" applyFill="1" applyBorder="1">
      <alignment vertical="center"/>
    </xf>
    <xf numFmtId="0" fontId="13" fillId="0" borderId="17" xfId="2" applyFont="1" applyBorder="1" applyAlignment="1">
      <alignment horizontal="distributed" vertical="center" indent="5"/>
    </xf>
    <xf numFmtId="0" fontId="13" fillId="0" borderId="14" xfId="2" applyFont="1" applyBorder="1" applyAlignment="1">
      <alignment horizontal="distributed" vertical="center" indent="5"/>
    </xf>
    <xf numFmtId="0" fontId="13" fillId="0" borderId="15" xfId="2" applyFont="1" applyBorder="1" applyAlignment="1">
      <alignment horizontal="distributed" vertical="center" indent="5"/>
    </xf>
    <xf numFmtId="0" fontId="4" fillId="0" borderId="0" xfId="0" applyFont="1" applyBorder="1">
      <alignment vertical="center"/>
    </xf>
    <xf numFmtId="0" fontId="7" fillId="2" borderId="41" xfId="0" applyFont="1" applyFill="1" applyBorder="1">
      <alignment vertical="center"/>
    </xf>
    <xf numFmtId="0" fontId="7" fillId="2" borderId="5" xfId="0" applyFont="1" applyFill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2" borderId="33" xfId="0" applyFont="1" applyFill="1" applyBorder="1">
      <alignment vertical="center"/>
    </xf>
    <xf numFmtId="0" fontId="7" fillId="2" borderId="2" xfId="0" applyFont="1" applyFill="1" applyBorder="1">
      <alignment vertical="center"/>
    </xf>
    <xf numFmtId="0" fontId="4" fillId="0" borderId="33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4" xfId="0" applyFont="1" applyBorder="1">
      <alignment vertical="center"/>
    </xf>
    <xf numFmtId="0" fontId="4" fillId="0" borderId="7" xfId="0" applyFont="1" applyBorder="1">
      <alignment vertical="center"/>
    </xf>
    <xf numFmtId="0" fontId="7" fillId="3" borderId="47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44" xfId="0" applyFont="1" applyBorder="1">
      <alignment vertical="center"/>
    </xf>
    <xf numFmtId="0" fontId="4" fillId="0" borderId="22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3" borderId="13" xfId="0" applyFont="1" applyFill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4" fillId="0" borderId="4" xfId="0" applyFont="1" applyBorder="1" applyAlignment="1">
      <alignment horizontal="right" vertical="center"/>
    </xf>
    <xf numFmtId="0" fontId="7" fillId="0" borderId="51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6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35" xfId="0" applyFont="1" applyBorder="1">
      <alignment vertical="center"/>
    </xf>
    <xf numFmtId="0" fontId="4" fillId="0" borderId="1" xfId="0" applyFont="1" applyBorder="1">
      <alignment vertical="center"/>
    </xf>
    <xf numFmtId="0" fontId="7" fillId="2" borderId="9" xfId="0" applyFont="1" applyFill="1" applyBorder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4" fillId="0" borderId="31" xfId="0" applyFont="1" applyFill="1" applyBorder="1">
      <alignment vertical="center"/>
    </xf>
    <xf numFmtId="0" fontId="4" fillId="0" borderId="8" xfId="0" applyFont="1" applyFill="1" applyBorder="1">
      <alignment vertical="center"/>
    </xf>
    <xf numFmtId="0" fontId="4" fillId="0" borderId="35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4" fillId="0" borderId="36" xfId="0" applyFont="1" applyFill="1" applyBorder="1">
      <alignment vertical="center"/>
    </xf>
    <xf numFmtId="0" fontId="7" fillId="6" borderId="33" xfId="0" applyFont="1" applyFill="1" applyBorder="1">
      <alignment vertical="center"/>
    </xf>
    <xf numFmtId="0" fontId="7" fillId="6" borderId="2" xfId="0" applyFont="1" applyFill="1" applyBorder="1">
      <alignment vertical="center"/>
    </xf>
    <xf numFmtId="0" fontId="4" fillId="0" borderId="18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34" xfId="0" applyFont="1" applyFill="1" applyBorder="1">
      <alignment vertical="center"/>
    </xf>
    <xf numFmtId="0" fontId="4" fillId="0" borderId="41" xfId="0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4" fillId="0" borderId="3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4" xfId="0" applyFont="1" applyBorder="1">
      <alignment vertical="center"/>
    </xf>
    <xf numFmtId="0" fontId="4" fillId="0" borderId="5" xfId="0" applyFont="1" applyBorder="1">
      <alignment vertical="center"/>
    </xf>
    <xf numFmtId="0" fontId="7" fillId="6" borderId="13" xfId="0" applyFont="1" applyFill="1" applyBorder="1" applyAlignment="1">
      <alignment horizontal="left" vertical="center"/>
    </xf>
    <xf numFmtId="0" fontId="7" fillId="6" borderId="14" xfId="0" applyFont="1" applyFill="1" applyBorder="1" applyAlignment="1">
      <alignment horizontal="left" vertical="center"/>
    </xf>
    <xf numFmtId="0" fontId="7" fillId="6" borderId="15" xfId="0" applyFont="1" applyFill="1" applyBorder="1" applyAlignment="1">
      <alignment horizontal="left" vertical="center"/>
    </xf>
    <xf numFmtId="41" fontId="7" fillId="0" borderId="12" xfId="1" applyFont="1" applyBorder="1" applyAlignment="1">
      <alignment horizontal="center" vertical="center"/>
    </xf>
    <xf numFmtId="41" fontId="7" fillId="0" borderId="10" xfId="1" applyFont="1" applyBorder="1" applyAlignment="1">
      <alignment horizontal="center" vertical="center"/>
    </xf>
    <xf numFmtId="41" fontId="7" fillId="0" borderId="43" xfId="1" applyFont="1" applyBorder="1" applyAlignment="1">
      <alignment horizontal="center" vertical="center"/>
    </xf>
    <xf numFmtId="41" fontId="7" fillId="0" borderId="42" xfId="1" applyFont="1" applyBorder="1" applyAlignment="1">
      <alignment horizontal="center" vertical="center"/>
    </xf>
    <xf numFmtId="41" fontId="7" fillId="0" borderId="11" xfId="1" applyFont="1" applyBorder="1" applyAlignment="1">
      <alignment horizontal="center" vertical="center"/>
    </xf>
    <xf numFmtId="41" fontId="7" fillId="0" borderId="9" xfId="1" applyFont="1" applyBorder="1" applyAlignment="1">
      <alignment horizontal="center" vertical="center"/>
    </xf>
    <xf numFmtId="41" fontId="7" fillId="0" borderId="2" xfId="1" applyFont="1" applyBorder="1" applyAlignment="1">
      <alignment horizontal="center" vertical="center"/>
    </xf>
    <xf numFmtId="41" fontId="7" fillId="0" borderId="2" xfId="1" applyFont="1" applyBorder="1" applyAlignment="1">
      <alignment horizontal="center" vertical="center" wrapText="1"/>
    </xf>
    <xf numFmtId="41" fontId="7" fillId="0" borderId="17" xfId="1" applyFont="1" applyBorder="1" applyAlignment="1">
      <alignment horizontal="center" vertical="center"/>
    </xf>
    <xf numFmtId="41" fontId="7" fillId="0" borderId="3" xfId="1" applyFont="1" applyBorder="1" applyAlignment="1">
      <alignment horizontal="center" vertical="center"/>
    </xf>
    <xf numFmtId="41" fontId="4" fillId="0" borderId="18" xfId="1" applyFont="1" applyFill="1" applyBorder="1">
      <alignment vertical="center"/>
    </xf>
    <xf numFmtId="41" fontId="4" fillId="0" borderId="7" xfId="1" applyFont="1" applyFill="1" applyBorder="1">
      <alignment vertical="center"/>
    </xf>
    <xf numFmtId="41" fontId="4" fillId="4" borderId="33" xfId="1" applyFont="1" applyFill="1" applyBorder="1">
      <alignment vertical="center"/>
    </xf>
    <xf numFmtId="41" fontId="4" fillId="4" borderId="2" xfId="1" applyFont="1" applyFill="1" applyBorder="1">
      <alignment vertical="center"/>
    </xf>
    <xf numFmtId="41" fontId="7" fillId="0" borderId="33" xfId="1" applyFont="1" applyBorder="1" applyAlignment="1">
      <alignment horizontal="center" vertical="center"/>
    </xf>
    <xf numFmtId="41" fontId="7" fillId="3" borderId="13" xfId="1" applyFont="1" applyFill="1" applyBorder="1" applyAlignment="1">
      <alignment horizontal="center" vertical="center"/>
    </xf>
    <xf numFmtId="41" fontId="7" fillId="3" borderId="14" xfId="1" applyFont="1" applyFill="1" applyBorder="1" applyAlignment="1">
      <alignment horizontal="center" vertical="center"/>
    </xf>
    <xf numFmtId="41" fontId="7" fillId="3" borderId="15" xfId="1" applyFont="1" applyFill="1" applyBorder="1" applyAlignment="1">
      <alignment horizontal="center" vertical="center"/>
    </xf>
    <xf numFmtId="41" fontId="7" fillId="3" borderId="33" xfId="1" applyFont="1" applyFill="1" applyBorder="1" applyAlignment="1">
      <alignment horizontal="center" vertical="center"/>
    </xf>
    <xf numFmtId="41" fontId="7" fillId="3" borderId="2" xfId="1" applyFont="1" applyFill="1" applyBorder="1" applyAlignment="1">
      <alignment horizontal="center" vertical="center"/>
    </xf>
    <xf numFmtId="41" fontId="7" fillId="5" borderId="9" xfId="1" applyFont="1" applyFill="1" applyBorder="1">
      <alignment vertical="center"/>
    </xf>
    <xf numFmtId="41" fontId="7" fillId="5" borderId="2" xfId="1" applyFont="1" applyFill="1" applyBorder="1">
      <alignment vertical="center"/>
    </xf>
    <xf numFmtId="41" fontId="7" fillId="5" borderId="33" xfId="1" applyFont="1" applyFill="1" applyBorder="1">
      <alignment vertical="center"/>
    </xf>
    <xf numFmtId="41" fontId="4" fillId="0" borderId="35" xfId="1" applyFont="1" applyFill="1" applyBorder="1">
      <alignment vertical="center"/>
    </xf>
    <xf numFmtId="41" fontId="4" fillId="0" borderId="1" xfId="1" applyFont="1" applyFill="1" applyBorder="1">
      <alignment vertical="center"/>
    </xf>
    <xf numFmtId="41" fontId="4" fillId="0" borderId="36" xfId="1" applyFont="1" applyFill="1" applyBorder="1">
      <alignment vertical="center"/>
    </xf>
    <xf numFmtId="41" fontId="4" fillId="0" borderId="8" xfId="1" applyFont="1" applyFill="1" applyBorder="1">
      <alignment vertical="center"/>
    </xf>
    <xf numFmtId="41" fontId="4" fillId="0" borderId="21" xfId="1" applyFont="1" applyFill="1" applyBorder="1">
      <alignment vertical="center"/>
    </xf>
    <xf numFmtId="41" fontId="4" fillId="0" borderId="34" xfId="1" applyFont="1" applyFill="1" applyBorder="1">
      <alignment vertical="center"/>
    </xf>
    <xf numFmtId="41" fontId="4" fillId="0" borderId="31" xfId="1" applyFont="1" applyFill="1" applyBorder="1">
      <alignment vertical="center"/>
    </xf>
    <xf numFmtId="41" fontId="4" fillId="0" borderId="33" xfId="1" applyFont="1" applyFill="1" applyBorder="1">
      <alignment vertical="center"/>
    </xf>
    <xf numFmtId="41" fontId="4" fillId="0" borderId="2" xfId="1" applyFont="1" applyFill="1" applyBorder="1">
      <alignment vertical="center"/>
    </xf>
    <xf numFmtId="41" fontId="4" fillId="0" borderId="22" xfId="1" applyFont="1" applyFill="1" applyBorder="1">
      <alignment vertical="center"/>
    </xf>
    <xf numFmtId="41" fontId="4" fillId="0" borderId="23" xfId="1" applyFont="1" applyFill="1" applyBorder="1">
      <alignment vertical="center"/>
    </xf>
    <xf numFmtId="41" fontId="4" fillId="0" borderId="41" xfId="1" applyFont="1" applyFill="1" applyBorder="1">
      <alignment vertical="center"/>
    </xf>
    <xf numFmtId="41" fontId="4" fillId="0" borderId="5" xfId="1" applyFont="1" applyFill="1" applyBorder="1">
      <alignment vertical="center"/>
    </xf>
    <xf numFmtId="0" fontId="4" fillId="0" borderId="9" xfId="0" applyFont="1" applyFill="1" applyBorder="1">
      <alignment vertical="center"/>
    </xf>
    <xf numFmtId="0" fontId="4" fillId="0" borderId="9" xfId="0" applyFont="1" applyBorder="1">
      <alignment vertical="center"/>
    </xf>
    <xf numFmtId="0" fontId="7" fillId="6" borderId="9" xfId="0" applyFont="1" applyFill="1" applyBorder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41" xfId="0" applyFont="1" applyBorder="1">
      <alignment vertical="center"/>
    </xf>
    <xf numFmtId="0" fontId="7" fillId="0" borderId="0" xfId="0" applyFont="1" applyFill="1" applyBorder="1">
      <alignment vertical="center"/>
    </xf>
  </cellXfs>
  <cellStyles count="6">
    <cellStyle name="쉼표 [0]" xfId="1" builtinId="6"/>
    <cellStyle name="쉼표 [0] 2" xfId="3"/>
    <cellStyle name="통화 [0] 2" xfId="4"/>
    <cellStyle name="표준" xfId="0" builtinId="0"/>
    <cellStyle name="표준 2" xfId="2"/>
    <cellStyle name="표준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1162050</xdr:colOff>
      <xdr:row>7</xdr:row>
      <xdr:rowOff>762000</xdr:rowOff>
    </xdr:from>
    <xdr:to>
      <xdr:col>2</xdr:col>
      <xdr:colOff>219075</xdr:colOff>
      <xdr:row>8</xdr:row>
      <xdr:rowOff>828675</xdr:rowOff>
    </xdr:to>
    <xdr:pic>
      <xdr:nvPicPr>
        <xdr:cNvPr id="2" name="object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71675" y="4991100"/>
          <a:ext cx="857250" cy="847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5"/>
  <sheetViews>
    <sheetView topLeftCell="A4" zoomScaleSheetLayoutView="100" workbookViewId="0">
      <selection activeCell="B6" sqref="B6"/>
    </sheetView>
  </sheetViews>
  <sheetFormatPr defaultRowHeight="16.5"/>
  <cols>
    <col min="1" max="1" width="9.44140625" style="23" customWidth="1"/>
    <col min="2" max="2" width="21" style="23" customWidth="1"/>
    <col min="3" max="3" width="45" style="23" customWidth="1"/>
    <col min="4" max="4" width="17.5546875" style="23" customWidth="1"/>
    <col min="5" max="5" width="6.77734375" style="23" customWidth="1"/>
    <col min="6" max="6" width="14.33203125" style="23" customWidth="1"/>
    <col min="7" max="16384" width="8.88671875" style="23"/>
  </cols>
  <sheetData>
    <row r="2" spans="1:4" ht="25.5" customHeight="1">
      <c r="A2" s="21" t="s">
        <v>36</v>
      </c>
      <c r="B2" s="22" t="s">
        <v>36</v>
      </c>
    </row>
    <row r="3" spans="1:4" ht="22.5">
      <c r="A3" s="24" t="s">
        <v>36</v>
      </c>
      <c r="B3" s="22"/>
      <c r="C3" s="23" t="s">
        <v>37</v>
      </c>
    </row>
    <row r="4" spans="1:4" ht="39.950000000000003" customHeight="1"/>
    <row r="5" spans="1:4" ht="99.95" customHeight="1">
      <c r="B5" s="194" t="s">
        <v>55</v>
      </c>
      <c r="C5" s="195"/>
      <c r="D5" s="196"/>
    </row>
    <row r="6" spans="1:4" ht="65.099999999999994" customHeight="1"/>
    <row r="7" spans="1:4" ht="65.099999999999994" customHeight="1">
      <c r="C7" s="25"/>
    </row>
    <row r="8" spans="1:4" ht="61.5" customHeight="1">
      <c r="B8" s="23" t="s">
        <v>37</v>
      </c>
      <c r="D8" s="23" t="s">
        <v>38</v>
      </c>
    </row>
    <row r="9" spans="1:4" ht="72.75" customHeight="1">
      <c r="C9" s="26" t="s">
        <v>44</v>
      </c>
    </row>
    <row r="15" spans="1:4" ht="35.25" customHeight="1">
      <c r="C15" s="27"/>
    </row>
  </sheetData>
  <mergeCells count="1">
    <mergeCell ref="B5:D5"/>
  </mergeCells>
  <phoneticPr fontId="10" type="noConversion"/>
  <printOptions horizontalCentered="1"/>
  <pageMargins left="0.70861099999999999" right="0.70861099999999999" top="0.74791700000000005" bottom="0.74791700000000005" header="0.314861" footer="0.31486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9"/>
  <sheetViews>
    <sheetView tabSelected="1" view="pageBreakPreview" zoomScaleSheetLayoutView="100" workbookViewId="0">
      <selection activeCell="D4" sqref="D4:D5"/>
    </sheetView>
  </sheetViews>
  <sheetFormatPr defaultRowHeight="13.5"/>
  <cols>
    <col min="1" max="1" width="4.5546875" customWidth="1"/>
    <col min="2" max="2" width="5.109375" customWidth="1"/>
    <col min="3" max="3" width="3.88671875" customWidth="1"/>
    <col min="4" max="5" width="12" customWidth="1"/>
    <col min="6" max="6" width="9" customWidth="1"/>
    <col min="7" max="7" width="7.33203125" customWidth="1"/>
    <col min="8" max="8" width="4.21875" customWidth="1"/>
    <col min="9" max="9" width="4.88671875" customWidth="1"/>
    <col min="10" max="10" width="5" customWidth="1"/>
    <col min="11" max="11" width="5.21875" customWidth="1"/>
    <col min="12" max="13" width="12" customWidth="1"/>
    <col min="14" max="14" width="11.109375" customWidth="1"/>
    <col min="15" max="15" width="7.5546875" customWidth="1"/>
    <col min="16" max="16" width="4.21875" customWidth="1"/>
  </cols>
  <sheetData>
    <row r="1" spans="1:16" ht="18.75" customHeight="1">
      <c r="A1" s="223" t="s">
        <v>165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</row>
    <row r="2" spans="1:16" ht="18" customHeight="1" thickBot="1">
      <c r="N2" s="224" t="s">
        <v>12</v>
      </c>
      <c r="O2" s="224"/>
    </row>
    <row r="3" spans="1:16" ht="24" customHeight="1">
      <c r="A3" s="234" t="s">
        <v>0</v>
      </c>
      <c r="B3" s="235"/>
      <c r="C3" s="235"/>
      <c r="D3" s="235"/>
      <c r="E3" s="235"/>
      <c r="F3" s="235"/>
      <c r="G3" s="235"/>
      <c r="H3" s="236"/>
      <c r="I3" s="228" t="s">
        <v>1</v>
      </c>
      <c r="J3" s="229"/>
      <c r="K3" s="229"/>
      <c r="L3" s="229"/>
      <c r="M3" s="229"/>
      <c r="N3" s="229"/>
      <c r="O3" s="230"/>
      <c r="P3" s="183"/>
    </row>
    <row r="4" spans="1:16" ht="24" customHeight="1">
      <c r="A4" s="233" t="s">
        <v>2</v>
      </c>
      <c r="B4" s="200" t="s">
        <v>3</v>
      </c>
      <c r="C4" s="200" t="s">
        <v>4</v>
      </c>
      <c r="D4" s="237" t="s">
        <v>56</v>
      </c>
      <c r="E4" s="237" t="s">
        <v>57</v>
      </c>
      <c r="F4" s="200" t="s">
        <v>5</v>
      </c>
      <c r="G4" s="201"/>
      <c r="H4" s="238" t="s">
        <v>24</v>
      </c>
      <c r="I4" s="231" t="s">
        <v>2</v>
      </c>
      <c r="J4" s="225" t="s">
        <v>3</v>
      </c>
      <c r="K4" s="225" t="s">
        <v>4</v>
      </c>
      <c r="L4" s="227" t="s">
        <v>56</v>
      </c>
      <c r="M4" s="227" t="s">
        <v>57</v>
      </c>
      <c r="N4" s="225" t="s">
        <v>5</v>
      </c>
      <c r="O4" s="226"/>
      <c r="P4" s="221" t="s">
        <v>24</v>
      </c>
    </row>
    <row r="5" spans="1:16" ht="24" customHeight="1">
      <c r="A5" s="233"/>
      <c r="B5" s="200"/>
      <c r="C5" s="200"/>
      <c r="D5" s="200"/>
      <c r="E5" s="200"/>
      <c r="F5" s="154" t="s">
        <v>6</v>
      </c>
      <c r="G5" s="157" t="s">
        <v>39</v>
      </c>
      <c r="H5" s="238"/>
      <c r="I5" s="232"/>
      <c r="J5" s="200"/>
      <c r="K5" s="200"/>
      <c r="L5" s="200"/>
      <c r="M5" s="200"/>
      <c r="N5" s="154" t="s">
        <v>6</v>
      </c>
      <c r="O5" s="157" t="s">
        <v>39</v>
      </c>
      <c r="P5" s="222"/>
    </row>
    <row r="6" spans="1:16" ht="24" customHeight="1">
      <c r="A6" s="220" t="s">
        <v>16</v>
      </c>
      <c r="B6" s="209"/>
      <c r="C6" s="210"/>
      <c r="D6" s="4">
        <f>D7+D9</f>
        <v>1198727892</v>
      </c>
      <c r="E6" s="4">
        <f>E7+E9</f>
        <v>1202639814</v>
      </c>
      <c r="F6" s="4">
        <f>F7+F9</f>
        <v>3911922</v>
      </c>
      <c r="G6" s="158">
        <f>F6/D6*100%</f>
        <v>3.2633944918668834E-3</v>
      </c>
      <c r="H6" s="28"/>
      <c r="I6" s="208" t="s">
        <v>17</v>
      </c>
      <c r="J6" s="209"/>
      <c r="K6" s="210"/>
      <c r="L6" s="4">
        <f>L7+L11+L15+L19+L18+L17</f>
        <v>1198727892</v>
      </c>
      <c r="M6" s="4">
        <f>M7+M11+M15+M18+M19+M17</f>
        <v>1202639814</v>
      </c>
      <c r="N6" s="127">
        <f>M6-L6</f>
        <v>3911922</v>
      </c>
      <c r="O6" s="171">
        <f>N6/L6</f>
        <v>3.2633944918668834E-3</v>
      </c>
      <c r="P6" s="13"/>
    </row>
    <row r="7" spans="1:16" ht="24" customHeight="1">
      <c r="A7" s="218" t="s">
        <v>13</v>
      </c>
      <c r="B7" s="219"/>
      <c r="C7" s="219"/>
      <c r="D7" s="8">
        <f>D8</f>
        <v>1042380000</v>
      </c>
      <c r="E7" s="8">
        <f>E8</f>
        <v>1042380000</v>
      </c>
      <c r="F7" s="8">
        <f>F8</f>
        <v>0</v>
      </c>
      <c r="G7" s="159">
        <f t="shared" ref="G7:G14" si="0">F7/D7*100%</f>
        <v>0</v>
      </c>
      <c r="H7" s="29"/>
      <c r="I7" s="202" t="s">
        <v>15</v>
      </c>
      <c r="J7" s="203"/>
      <c r="K7" s="203"/>
      <c r="L7" s="8">
        <f>L8+L9+L10</f>
        <v>824004816</v>
      </c>
      <c r="M7" s="8">
        <f>M8+M9+M10</f>
        <v>823322337</v>
      </c>
      <c r="N7" s="128">
        <f>N8+N9+N10</f>
        <v>-682479</v>
      </c>
      <c r="O7" s="172">
        <f>N7/L7</f>
        <v>-8.2824637277362711E-4</v>
      </c>
      <c r="P7" s="15"/>
    </row>
    <row r="8" spans="1:16" ht="24" customHeight="1">
      <c r="A8" s="239" t="s">
        <v>7</v>
      </c>
      <c r="B8" s="240"/>
      <c r="C8" s="240"/>
      <c r="D8" s="1">
        <v>1042380000</v>
      </c>
      <c r="E8" s="1">
        <v>1042380000</v>
      </c>
      <c r="F8" s="1">
        <f>E8-D8</f>
        <v>0</v>
      </c>
      <c r="G8" s="160">
        <f t="shared" si="0"/>
        <v>0</v>
      </c>
      <c r="H8" s="38"/>
      <c r="I8" s="206" t="s">
        <v>45</v>
      </c>
      <c r="J8" s="207"/>
      <c r="K8" s="207"/>
      <c r="L8" s="5">
        <v>699986820</v>
      </c>
      <c r="M8" s="5">
        <v>699603790</v>
      </c>
      <c r="N8" s="129">
        <f>M8-L8</f>
        <v>-383030</v>
      </c>
      <c r="O8" s="173">
        <f t="shared" ref="O8:O19" si="1">N8/L8</f>
        <v>-5.4719601720500967E-4</v>
      </c>
      <c r="P8" s="182"/>
    </row>
    <row r="9" spans="1:16" ht="24" customHeight="1">
      <c r="A9" s="218" t="s">
        <v>14</v>
      </c>
      <c r="B9" s="219"/>
      <c r="C9" s="219"/>
      <c r="D9" s="8">
        <f>SUM(D10:D19)</f>
        <v>156347892</v>
      </c>
      <c r="E9" s="8">
        <f>SUM(E10:E19)</f>
        <v>160259814</v>
      </c>
      <c r="F9" s="8">
        <f>SUM(F10:F19)</f>
        <v>3911922</v>
      </c>
      <c r="G9" s="159">
        <f t="shared" si="0"/>
        <v>2.5020625158156912E-2</v>
      </c>
      <c r="H9" s="85"/>
      <c r="I9" s="243" t="s">
        <v>8</v>
      </c>
      <c r="J9" s="244"/>
      <c r="K9" s="244"/>
      <c r="L9" s="6">
        <v>8178900</v>
      </c>
      <c r="M9" s="6">
        <v>7739060</v>
      </c>
      <c r="N9" s="130">
        <f>M9-L9</f>
        <v>-439840</v>
      </c>
      <c r="O9" s="174">
        <f t="shared" si="1"/>
        <v>-5.3777402829231317E-2</v>
      </c>
      <c r="P9" s="46"/>
    </row>
    <row r="10" spans="1:16" ht="24" customHeight="1">
      <c r="A10" s="216" t="s">
        <v>9</v>
      </c>
      <c r="B10" s="217"/>
      <c r="C10" s="217"/>
      <c r="D10" s="5">
        <v>28540490</v>
      </c>
      <c r="E10" s="5">
        <v>30575190</v>
      </c>
      <c r="F10" s="5">
        <f>E10-D10</f>
        <v>2034700</v>
      </c>
      <c r="G10" s="161">
        <f t="shared" si="0"/>
        <v>7.1291698215412563E-2</v>
      </c>
      <c r="H10" s="38"/>
      <c r="I10" s="241" t="s">
        <v>46</v>
      </c>
      <c r="J10" s="242"/>
      <c r="K10" s="242"/>
      <c r="L10" s="7">
        <v>115839096</v>
      </c>
      <c r="M10" s="7">
        <v>115979487</v>
      </c>
      <c r="N10" s="132">
        <f>M10-L10</f>
        <v>140391</v>
      </c>
      <c r="O10" s="175">
        <f t="shared" si="1"/>
        <v>1.2119483390996076E-3</v>
      </c>
      <c r="P10" s="180"/>
    </row>
    <row r="11" spans="1:16" ht="24" customHeight="1">
      <c r="A11" s="211" t="s">
        <v>31</v>
      </c>
      <c r="B11" s="212"/>
      <c r="C11" s="212"/>
      <c r="D11" s="6">
        <v>67993260</v>
      </c>
      <c r="E11" s="6">
        <v>69806260</v>
      </c>
      <c r="F11" s="6">
        <f>E11-D11</f>
        <v>1813000</v>
      </c>
      <c r="G11" s="162">
        <f t="shared" si="0"/>
        <v>2.6664407619225786E-2</v>
      </c>
      <c r="H11" s="163"/>
      <c r="I11" s="202" t="s">
        <v>157</v>
      </c>
      <c r="J11" s="203"/>
      <c r="K11" s="203"/>
      <c r="L11" s="8">
        <f>SUM(L12:L14)</f>
        <v>74289103</v>
      </c>
      <c r="M11" s="8">
        <f>SUM(M12:M14)</f>
        <v>74289023</v>
      </c>
      <c r="N11" s="128">
        <f>SUM(N12:N14)</f>
        <v>-80</v>
      </c>
      <c r="O11" s="172">
        <f t="shared" si="1"/>
        <v>-1.0768739528326247E-6</v>
      </c>
      <c r="P11" s="15"/>
    </row>
    <row r="12" spans="1:16" ht="24" customHeight="1">
      <c r="A12" s="211" t="s">
        <v>32</v>
      </c>
      <c r="B12" s="212"/>
      <c r="C12" s="212"/>
      <c r="D12" s="6">
        <v>8000000</v>
      </c>
      <c r="E12" s="6">
        <v>8000000</v>
      </c>
      <c r="F12" s="6">
        <f>E12-D12</f>
        <v>0</v>
      </c>
      <c r="G12" s="162">
        <f t="shared" si="0"/>
        <v>0</v>
      </c>
      <c r="H12" s="164"/>
      <c r="I12" s="206" t="s">
        <v>47</v>
      </c>
      <c r="J12" s="207"/>
      <c r="K12" s="207"/>
      <c r="L12" s="5">
        <v>8583000</v>
      </c>
      <c r="M12" s="5">
        <v>8583000</v>
      </c>
      <c r="N12" s="129">
        <f t="shared" ref="N12:N19" si="2">M12-L12</f>
        <v>0</v>
      </c>
      <c r="O12" s="173">
        <f t="shared" si="1"/>
        <v>0</v>
      </c>
      <c r="P12" s="182"/>
    </row>
    <row r="13" spans="1:16" ht="24" customHeight="1">
      <c r="A13" s="211" t="s">
        <v>33</v>
      </c>
      <c r="B13" s="212"/>
      <c r="C13" s="212"/>
      <c r="D13" s="6">
        <v>51522859</v>
      </c>
      <c r="E13" s="6">
        <v>51522859</v>
      </c>
      <c r="F13" s="6">
        <f>E13-D13</f>
        <v>0</v>
      </c>
      <c r="G13" s="162">
        <f t="shared" si="0"/>
        <v>0</v>
      </c>
      <c r="H13" s="163"/>
      <c r="I13" s="243" t="s">
        <v>48</v>
      </c>
      <c r="J13" s="244"/>
      <c r="K13" s="244"/>
      <c r="L13" s="6">
        <v>30483073</v>
      </c>
      <c r="M13" s="6">
        <v>30483073</v>
      </c>
      <c r="N13" s="130">
        <f t="shared" si="2"/>
        <v>0</v>
      </c>
      <c r="O13" s="174">
        <f t="shared" si="1"/>
        <v>0</v>
      </c>
      <c r="P13" s="178"/>
    </row>
    <row r="14" spans="1:16" ht="24" customHeight="1" thickBot="1">
      <c r="A14" s="214" t="s">
        <v>10</v>
      </c>
      <c r="B14" s="215"/>
      <c r="C14" s="215"/>
      <c r="D14" s="165">
        <v>291283</v>
      </c>
      <c r="E14" s="165">
        <v>355505</v>
      </c>
      <c r="F14" s="165">
        <f>E14-D14</f>
        <v>64222</v>
      </c>
      <c r="G14" s="166">
        <f t="shared" si="0"/>
        <v>0.22047973963465084</v>
      </c>
      <c r="H14" s="167"/>
      <c r="I14" s="241" t="s">
        <v>49</v>
      </c>
      <c r="J14" s="242"/>
      <c r="K14" s="242"/>
      <c r="L14" s="7">
        <v>35223030</v>
      </c>
      <c r="M14" s="7">
        <v>35222950</v>
      </c>
      <c r="N14" s="132">
        <f t="shared" si="2"/>
        <v>-80</v>
      </c>
      <c r="O14" s="175">
        <f>N14/L14</f>
        <v>-2.2712412873054929E-6</v>
      </c>
      <c r="P14" s="179"/>
    </row>
    <row r="15" spans="1:16" ht="24" customHeight="1">
      <c r="A15" s="213"/>
      <c r="B15" s="213"/>
      <c r="C15" s="213"/>
      <c r="D15" s="156"/>
      <c r="E15" s="156"/>
      <c r="F15" s="156"/>
      <c r="G15" s="156"/>
      <c r="H15" s="168"/>
      <c r="I15" s="202" t="s">
        <v>11</v>
      </c>
      <c r="J15" s="203"/>
      <c r="K15" s="203"/>
      <c r="L15" s="8">
        <f>L16</f>
        <v>272361144</v>
      </c>
      <c r="M15" s="8">
        <f>M16</f>
        <v>272679190</v>
      </c>
      <c r="N15" s="128">
        <f t="shared" si="2"/>
        <v>318046</v>
      </c>
      <c r="O15" s="172">
        <f t="shared" si="1"/>
        <v>1.1677363199796224E-3</v>
      </c>
      <c r="P15" s="15"/>
    </row>
    <row r="16" spans="1:16" ht="24" customHeight="1">
      <c r="A16" s="197"/>
      <c r="B16" s="197"/>
      <c r="C16" s="197"/>
      <c r="D16" s="155"/>
      <c r="E16" s="155"/>
      <c r="F16" s="155"/>
      <c r="G16" s="155"/>
      <c r="H16" s="169"/>
      <c r="I16" s="204" t="s">
        <v>34</v>
      </c>
      <c r="J16" s="205"/>
      <c r="K16" s="205"/>
      <c r="L16" s="1">
        <v>272361144</v>
      </c>
      <c r="M16" s="1">
        <v>272679190</v>
      </c>
      <c r="N16" s="133">
        <f t="shared" si="2"/>
        <v>318046</v>
      </c>
      <c r="O16" s="176">
        <f t="shared" si="1"/>
        <v>1.1677363199796224E-3</v>
      </c>
      <c r="P16" s="181"/>
    </row>
    <row r="17" spans="1:16" ht="24" customHeight="1">
      <c r="A17" s="197"/>
      <c r="B17" s="197"/>
      <c r="C17" s="197"/>
      <c r="D17" s="155"/>
      <c r="E17" s="155"/>
      <c r="F17" s="155"/>
      <c r="G17" s="155"/>
      <c r="H17" s="170"/>
      <c r="I17" s="202" t="s">
        <v>158</v>
      </c>
      <c r="J17" s="203"/>
      <c r="K17" s="203"/>
      <c r="L17" s="8">
        <v>2416397</v>
      </c>
      <c r="M17" s="8">
        <v>2646808</v>
      </c>
      <c r="N17" s="128">
        <f t="shared" si="2"/>
        <v>230411</v>
      </c>
      <c r="O17" s="172">
        <f>N17/L17</f>
        <v>9.5353122851915481E-2</v>
      </c>
      <c r="P17" s="15"/>
    </row>
    <row r="18" spans="1:16" ht="24" customHeight="1">
      <c r="A18" s="197"/>
      <c r="B18" s="197"/>
      <c r="C18" s="197"/>
      <c r="D18" s="155"/>
      <c r="E18" s="155"/>
      <c r="F18" s="155"/>
      <c r="G18" s="155"/>
      <c r="H18" s="170"/>
      <c r="I18" s="202" t="s">
        <v>159</v>
      </c>
      <c r="J18" s="203"/>
      <c r="K18" s="203"/>
      <c r="L18" s="8">
        <v>0</v>
      </c>
      <c r="M18" s="8">
        <v>0</v>
      </c>
      <c r="N18" s="8">
        <v>0</v>
      </c>
      <c r="O18" s="172">
        <v>0</v>
      </c>
      <c r="P18" s="15"/>
    </row>
    <row r="19" spans="1:16" ht="24" customHeight="1" thickBot="1">
      <c r="A19" s="197"/>
      <c r="B19" s="197"/>
      <c r="C19" s="197"/>
      <c r="D19" s="155"/>
      <c r="E19" s="155"/>
      <c r="F19" s="155"/>
      <c r="G19" s="155"/>
      <c r="H19" s="170"/>
      <c r="I19" s="198" t="s">
        <v>160</v>
      </c>
      <c r="J19" s="199"/>
      <c r="K19" s="199"/>
      <c r="L19" s="9">
        <v>25656432</v>
      </c>
      <c r="M19" s="9">
        <v>29702456</v>
      </c>
      <c r="N19" s="134">
        <f t="shared" si="2"/>
        <v>4046024</v>
      </c>
      <c r="O19" s="177">
        <f t="shared" si="1"/>
        <v>0.15770018216094897</v>
      </c>
      <c r="P19" s="184"/>
    </row>
  </sheetData>
  <mergeCells count="46">
    <mergeCell ref="I13:K13"/>
    <mergeCell ref="H4:H5"/>
    <mergeCell ref="M4:M5"/>
    <mergeCell ref="E4:E5"/>
    <mergeCell ref="A7:C7"/>
    <mergeCell ref="C4:C5"/>
    <mergeCell ref="I17:K17"/>
    <mergeCell ref="A8:C8"/>
    <mergeCell ref="I14:K14"/>
    <mergeCell ref="I9:K9"/>
    <mergeCell ref="I10:K10"/>
    <mergeCell ref="I12:K12"/>
    <mergeCell ref="I11:K11"/>
    <mergeCell ref="A12:C12"/>
    <mergeCell ref="A9:C9"/>
    <mergeCell ref="A6:C6"/>
    <mergeCell ref="A11:C11"/>
    <mergeCell ref="P4:P5"/>
    <mergeCell ref="A1:O1"/>
    <mergeCell ref="N2:O2"/>
    <mergeCell ref="N4:O4"/>
    <mergeCell ref="K4:K5"/>
    <mergeCell ref="L4:L5"/>
    <mergeCell ref="J4:J5"/>
    <mergeCell ref="I3:O3"/>
    <mergeCell ref="I4:I5"/>
    <mergeCell ref="A4:A5"/>
    <mergeCell ref="B4:B5"/>
    <mergeCell ref="A3:H3"/>
    <mergeCell ref="D4:D5"/>
    <mergeCell ref="A19:C19"/>
    <mergeCell ref="I19:K19"/>
    <mergeCell ref="A18:C18"/>
    <mergeCell ref="F4:G4"/>
    <mergeCell ref="I18:K18"/>
    <mergeCell ref="I16:K16"/>
    <mergeCell ref="I8:K8"/>
    <mergeCell ref="I7:K7"/>
    <mergeCell ref="I6:K6"/>
    <mergeCell ref="A17:C17"/>
    <mergeCell ref="A13:C13"/>
    <mergeCell ref="A16:C16"/>
    <mergeCell ref="I15:K15"/>
    <mergeCell ref="A15:C15"/>
    <mergeCell ref="A14:C14"/>
    <mergeCell ref="A10:C10"/>
  </mergeCells>
  <phoneticPr fontId="0" type="noConversion"/>
  <pageMargins left="0.57999999999999996" right="0.23622047244094491" top="0.74803149606299213" bottom="0.74803149606299213" header="0.31496062992125984" footer="0.31496062992125984"/>
  <pageSetup paperSize="9" orientation="landscape" useFirstPageNumber="1" r:id="rId1"/>
  <headerFooter alignWithMargins="0">
    <oddFooter>&amp;C- &amp;P -</oddFooter>
  </headerFooter>
  <ignoredErrors>
    <ignoredError sqref="N7 N11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6"/>
  <sheetViews>
    <sheetView view="pageBreakPreview" zoomScaleSheetLayoutView="100" workbookViewId="0">
      <selection activeCell="N15" sqref="N15"/>
    </sheetView>
  </sheetViews>
  <sheetFormatPr defaultRowHeight="13.5"/>
  <cols>
    <col min="1" max="1" width="3.77734375" customWidth="1"/>
    <col min="2" max="2" width="3.5546875" customWidth="1"/>
    <col min="3" max="3" width="7" customWidth="1"/>
    <col min="4" max="5" width="10.33203125" customWidth="1"/>
    <col min="6" max="6" width="9" customWidth="1"/>
    <col min="7" max="7" width="6" customWidth="1"/>
    <col min="8" max="8" width="4.21875" customWidth="1"/>
    <col min="9" max="10" width="4.5546875" customWidth="1"/>
    <col min="11" max="11" width="5.5546875" customWidth="1"/>
    <col min="12" max="12" width="10.21875" customWidth="1"/>
    <col min="13" max="13" width="10.77734375" customWidth="1"/>
    <col min="14" max="14" width="11.33203125" customWidth="1"/>
    <col min="15" max="15" width="6.6640625" customWidth="1"/>
    <col min="16" max="16" width="4.21875" customWidth="1"/>
  </cols>
  <sheetData>
    <row r="1" spans="1:16" ht="18.75" customHeight="1">
      <c r="A1" s="82" t="s">
        <v>161</v>
      </c>
      <c r="C1" s="81"/>
    </row>
    <row r="2" spans="1:16" ht="20.25" customHeight="1" thickBot="1">
      <c r="O2" s="224" t="s">
        <v>12</v>
      </c>
      <c r="P2" s="224"/>
    </row>
    <row r="3" spans="1:16" ht="24.75" customHeight="1">
      <c r="A3" s="246" t="s">
        <v>0</v>
      </c>
      <c r="B3" s="229"/>
      <c r="C3" s="229"/>
      <c r="D3" s="229"/>
      <c r="E3" s="229"/>
      <c r="F3" s="229"/>
      <c r="G3" s="229"/>
      <c r="H3" s="247"/>
      <c r="I3" s="228" t="s">
        <v>1</v>
      </c>
      <c r="J3" s="229"/>
      <c r="K3" s="229"/>
      <c r="L3" s="229"/>
      <c r="M3" s="229"/>
      <c r="N3" s="229"/>
      <c r="O3" s="229"/>
      <c r="P3" s="248"/>
    </row>
    <row r="4" spans="1:16" ht="24.75" customHeight="1">
      <c r="A4" s="233" t="s">
        <v>2</v>
      </c>
      <c r="B4" s="200" t="s">
        <v>3</v>
      </c>
      <c r="C4" s="200" t="s">
        <v>4</v>
      </c>
      <c r="D4" s="237" t="s">
        <v>61</v>
      </c>
      <c r="E4" s="237" t="s">
        <v>62</v>
      </c>
      <c r="F4" s="200" t="s">
        <v>5</v>
      </c>
      <c r="G4" s="200"/>
      <c r="H4" s="238" t="s">
        <v>24</v>
      </c>
      <c r="I4" s="232" t="s">
        <v>2</v>
      </c>
      <c r="J4" s="200" t="s">
        <v>3</v>
      </c>
      <c r="K4" s="200" t="s">
        <v>4</v>
      </c>
      <c r="L4" s="237" t="s">
        <v>61</v>
      </c>
      <c r="M4" s="237" t="s">
        <v>62</v>
      </c>
      <c r="N4" s="200" t="s">
        <v>5</v>
      </c>
      <c r="O4" s="200"/>
      <c r="P4" s="249" t="s">
        <v>24</v>
      </c>
    </row>
    <row r="5" spans="1:16" ht="24.75" customHeight="1">
      <c r="A5" s="233"/>
      <c r="B5" s="200"/>
      <c r="C5" s="200"/>
      <c r="D5" s="200"/>
      <c r="E5" s="200"/>
      <c r="F5" s="50" t="s">
        <v>6</v>
      </c>
      <c r="G5" s="50" t="s">
        <v>26</v>
      </c>
      <c r="H5" s="238"/>
      <c r="I5" s="232"/>
      <c r="J5" s="200"/>
      <c r="K5" s="200"/>
      <c r="L5" s="200"/>
      <c r="M5" s="200"/>
      <c r="N5" s="185" t="s">
        <v>6</v>
      </c>
      <c r="O5" s="185" t="s">
        <v>27</v>
      </c>
      <c r="P5" s="249"/>
    </row>
    <row r="6" spans="1:16" ht="24.75" customHeight="1">
      <c r="A6" s="250" t="s">
        <v>16</v>
      </c>
      <c r="B6" s="251"/>
      <c r="C6" s="251"/>
      <c r="D6" s="4">
        <f>D7+D11+D13</f>
        <v>46349890</v>
      </c>
      <c r="E6" s="4">
        <f>E7+E10+E12</f>
        <v>49019450</v>
      </c>
      <c r="F6" s="127">
        <f t="shared" ref="F6" si="0">F7+F10+F12</f>
        <v>2669560</v>
      </c>
      <c r="G6" s="12">
        <f>F6/D6*100%</f>
        <v>5.7595821694506721E-2</v>
      </c>
      <c r="H6" s="28"/>
      <c r="I6" s="252" t="s">
        <v>17</v>
      </c>
      <c r="J6" s="251"/>
      <c r="K6" s="251"/>
      <c r="L6" s="4">
        <f>L7+L11+L13+L15</f>
        <v>46349890</v>
      </c>
      <c r="M6" s="4">
        <f>M7+M11+M13+M15</f>
        <v>49019450</v>
      </c>
      <c r="N6" s="4">
        <f>M6-L6</f>
        <v>2669560</v>
      </c>
      <c r="O6" s="12">
        <f>N6/L6</f>
        <v>5.7595821694506721E-2</v>
      </c>
      <c r="P6" s="13"/>
    </row>
    <row r="7" spans="1:16" ht="24.75" customHeight="1">
      <c r="A7" s="245" t="s">
        <v>53</v>
      </c>
      <c r="B7" s="203"/>
      <c r="C7" s="203"/>
      <c r="D7" s="8">
        <f>D8+D9</f>
        <v>39477500</v>
      </c>
      <c r="E7" s="8">
        <f>E8+E9</f>
        <v>42143000</v>
      </c>
      <c r="F7" s="128">
        <f>F8+F9</f>
        <v>2665500</v>
      </c>
      <c r="G7" s="14">
        <f t="shared" ref="G7:G9" si="1">F7/D7*100%</f>
        <v>6.7519473117598636E-2</v>
      </c>
      <c r="H7" s="29"/>
      <c r="I7" s="202" t="s">
        <v>102</v>
      </c>
      <c r="J7" s="203"/>
      <c r="K7" s="203"/>
      <c r="L7" s="8">
        <f>SUM(L8:L10)</f>
        <v>33236000</v>
      </c>
      <c r="M7" s="8">
        <f>SUM(M8:M10)</f>
        <v>34410750</v>
      </c>
      <c r="N7" s="83">
        <f t="shared" ref="N7:N16" si="2">M7-L7</f>
        <v>1174750</v>
      </c>
      <c r="O7" s="14">
        <f t="shared" ref="O7:O16" si="3">N7/L7</f>
        <v>3.5345709471657237E-2</v>
      </c>
      <c r="P7" s="15"/>
    </row>
    <row r="8" spans="1:16" ht="24.75" customHeight="1">
      <c r="A8" s="260" t="s">
        <v>108</v>
      </c>
      <c r="B8" s="261"/>
      <c r="C8" s="261"/>
      <c r="D8" s="36">
        <v>32218000</v>
      </c>
      <c r="E8" s="36">
        <v>34985500</v>
      </c>
      <c r="F8" s="131">
        <f t="shared" ref="F8:F9" si="4">E8-D8</f>
        <v>2767500</v>
      </c>
      <c r="G8" s="37">
        <f t="shared" si="1"/>
        <v>8.589918678999317E-2</v>
      </c>
      <c r="H8" s="38"/>
      <c r="I8" s="262" t="s">
        <v>109</v>
      </c>
      <c r="J8" s="261"/>
      <c r="K8" s="261"/>
      <c r="L8" s="186">
        <v>28524000</v>
      </c>
      <c r="M8" s="186">
        <v>29247500</v>
      </c>
      <c r="N8" s="111">
        <f t="shared" si="2"/>
        <v>723500</v>
      </c>
      <c r="O8" s="37">
        <f t="shared" si="3"/>
        <v>2.5364605244706212E-2</v>
      </c>
      <c r="P8" s="42"/>
    </row>
    <row r="9" spans="1:16" ht="24.75" customHeight="1">
      <c r="A9" s="253" t="s">
        <v>54</v>
      </c>
      <c r="B9" s="254"/>
      <c r="C9" s="254"/>
      <c r="D9" s="39">
        <v>7259500</v>
      </c>
      <c r="E9" s="39">
        <v>7157500</v>
      </c>
      <c r="F9" s="122">
        <f t="shared" si="4"/>
        <v>-102000</v>
      </c>
      <c r="G9" s="40">
        <f t="shared" si="1"/>
        <v>-1.4050554445898478E-2</v>
      </c>
      <c r="H9" s="41"/>
      <c r="I9" s="255" t="s">
        <v>110</v>
      </c>
      <c r="J9" s="256"/>
      <c r="K9" s="256"/>
      <c r="L9" s="187">
        <v>2408000</v>
      </c>
      <c r="M9" s="187">
        <v>2663960</v>
      </c>
      <c r="N9" s="112">
        <f t="shared" si="2"/>
        <v>255960</v>
      </c>
      <c r="O9" s="44">
        <f t="shared" si="3"/>
        <v>0.10629568106312293</v>
      </c>
      <c r="P9" s="46"/>
    </row>
    <row r="10" spans="1:16" ht="24.75" customHeight="1">
      <c r="A10" s="87" t="s">
        <v>78</v>
      </c>
      <c r="B10" s="93"/>
      <c r="C10" s="94"/>
      <c r="D10" s="83">
        <f>D11</f>
        <v>6862390</v>
      </c>
      <c r="E10" s="83">
        <f>E11</f>
        <v>6862390</v>
      </c>
      <c r="F10" s="136">
        <f>E10-D10</f>
        <v>0</v>
      </c>
      <c r="G10" s="84">
        <f>F10/D10*100%</f>
        <v>0</v>
      </c>
      <c r="H10" s="85"/>
      <c r="I10" s="257" t="s">
        <v>111</v>
      </c>
      <c r="J10" s="254"/>
      <c r="K10" s="254"/>
      <c r="L10" s="188">
        <v>2304000</v>
      </c>
      <c r="M10" s="188">
        <v>2499290</v>
      </c>
      <c r="N10" s="113">
        <f t="shared" si="2"/>
        <v>195290</v>
      </c>
      <c r="O10" s="40">
        <f t="shared" si="3"/>
        <v>8.4761284722222219E-2</v>
      </c>
      <c r="P10" s="45"/>
    </row>
    <row r="11" spans="1:16" ht="24.75" customHeight="1">
      <c r="A11" s="51" t="s">
        <v>106</v>
      </c>
      <c r="B11" s="52"/>
      <c r="C11" s="52"/>
      <c r="D11" s="32">
        <v>6862390</v>
      </c>
      <c r="E11" s="32">
        <v>6862390</v>
      </c>
      <c r="F11" s="135">
        <f>E11-D11</f>
        <v>0</v>
      </c>
      <c r="G11" s="107">
        <f t="shared" ref="G11:G13" si="5">F11/D11*100%</f>
        <v>0</v>
      </c>
      <c r="H11" s="35"/>
      <c r="I11" s="258" t="s">
        <v>82</v>
      </c>
      <c r="J11" s="259"/>
      <c r="K11" s="259"/>
      <c r="L11" s="83">
        <f>L12</f>
        <v>38100</v>
      </c>
      <c r="M11" s="83">
        <f>M12</f>
        <v>38100</v>
      </c>
      <c r="N11" s="83">
        <f t="shared" si="2"/>
        <v>0</v>
      </c>
      <c r="O11" s="110">
        <f t="shared" si="3"/>
        <v>0</v>
      </c>
      <c r="P11" s="86"/>
    </row>
    <row r="12" spans="1:16" ht="24.75" customHeight="1">
      <c r="A12" s="269" t="s">
        <v>79</v>
      </c>
      <c r="B12" s="270"/>
      <c r="C12" s="271"/>
      <c r="D12" s="83">
        <f>D13</f>
        <v>10000</v>
      </c>
      <c r="E12" s="83">
        <f>E13</f>
        <v>14060</v>
      </c>
      <c r="F12" s="136">
        <f>E12-D12</f>
        <v>4060</v>
      </c>
      <c r="G12" s="84">
        <f t="shared" si="5"/>
        <v>0.40600000000000003</v>
      </c>
      <c r="H12" s="85"/>
      <c r="I12" s="265" t="s">
        <v>112</v>
      </c>
      <c r="J12" s="266"/>
      <c r="K12" s="266"/>
      <c r="L12" s="189">
        <v>38100</v>
      </c>
      <c r="M12" s="189">
        <v>38100</v>
      </c>
      <c r="N12" s="109">
        <f t="shared" si="2"/>
        <v>0</v>
      </c>
      <c r="O12" s="37">
        <f t="shared" si="3"/>
        <v>0</v>
      </c>
      <c r="P12" s="34"/>
    </row>
    <row r="13" spans="1:16" ht="24.75" customHeight="1" thickBot="1">
      <c r="A13" s="267" t="s">
        <v>107</v>
      </c>
      <c r="B13" s="268"/>
      <c r="C13" s="268"/>
      <c r="D13" s="3">
        <v>10000</v>
      </c>
      <c r="E13" s="3">
        <v>14060</v>
      </c>
      <c r="F13" s="137">
        <f>E13-D13</f>
        <v>4060</v>
      </c>
      <c r="G13" s="107">
        <f t="shared" si="5"/>
        <v>0.40600000000000003</v>
      </c>
      <c r="H13" s="31"/>
      <c r="I13" s="258" t="s">
        <v>81</v>
      </c>
      <c r="J13" s="259"/>
      <c r="K13" s="259"/>
      <c r="L13" s="83">
        <f>L14</f>
        <v>59000</v>
      </c>
      <c r="M13" s="83">
        <f>M14</f>
        <v>59000</v>
      </c>
      <c r="N13" s="83">
        <f t="shared" si="2"/>
        <v>0</v>
      </c>
      <c r="O13" s="110">
        <f t="shared" si="3"/>
        <v>0</v>
      </c>
      <c r="P13" s="86"/>
    </row>
    <row r="14" spans="1:16" ht="24.75" customHeight="1">
      <c r="A14" s="213"/>
      <c r="B14" s="213"/>
      <c r="C14" s="213"/>
      <c r="D14" s="102"/>
      <c r="E14" s="102"/>
      <c r="F14" s="102"/>
      <c r="G14" s="105"/>
      <c r="H14" s="106"/>
      <c r="I14" s="265" t="s">
        <v>116</v>
      </c>
      <c r="J14" s="266"/>
      <c r="K14" s="266"/>
      <c r="L14" s="189">
        <v>59000</v>
      </c>
      <c r="M14" s="189">
        <v>59000</v>
      </c>
      <c r="N14" s="109">
        <f t="shared" si="2"/>
        <v>0</v>
      </c>
      <c r="O14" s="37">
        <f t="shared" si="3"/>
        <v>0</v>
      </c>
      <c r="P14" s="34"/>
    </row>
    <row r="15" spans="1:16" ht="24.75" customHeight="1">
      <c r="A15" s="197"/>
      <c r="B15" s="197"/>
      <c r="C15" s="197"/>
      <c r="D15" s="103"/>
      <c r="E15" s="103"/>
      <c r="F15" s="103"/>
      <c r="G15" s="90"/>
      <c r="H15" s="91"/>
      <c r="I15" s="258" t="s">
        <v>115</v>
      </c>
      <c r="J15" s="259"/>
      <c r="K15" s="259"/>
      <c r="L15" s="83">
        <f>L16</f>
        <v>13016790</v>
      </c>
      <c r="M15" s="83">
        <f>M16</f>
        <v>14511600</v>
      </c>
      <c r="N15" s="83">
        <f t="shared" si="2"/>
        <v>1494810</v>
      </c>
      <c r="O15" s="110">
        <f t="shared" si="3"/>
        <v>0.11483706812509074</v>
      </c>
      <c r="P15" s="86"/>
    </row>
    <row r="16" spans="1:16" ht="24.75" customHeight="1" thickBot="1">
      <c r="A16" s="197"/>
      <c r="B16" s="197"/>
      <c r="C16" s="197"/>
      <c r="D16" s="103"/>
      <c r="E16" s="103"/>
      <c r="F16" s="103"/>
      <c r="G16" s="90"/>
      <c r="H16" s="91"/>
      <c r="I16" s="263" t="s">
        <v>113</v>
      </c>
      <c r="J16" s="264"/>
      <c r="K16" s="264"/>
      <c r="L16" s="190">
        <v>13016790</v>
      </c>
      <c r="M16" s="190">
        <v>14511600</v>
      </c>
      <c r="N16" s="193">
        <f t="shared" si="2"/>
        <v>1494810</v>
      </c>
      <c r="O16" s="58">
        <f t="shared" si="3"/>
        <v>0.11483706812509074</v>
      </c>
      <c r="P16" s="55"/>
    </row>
  </sheetData>
  <mergeCells count="37">
    <mergeCell ref="A15:C15"/>
    <mergeCell ref="I15:K15"/>
    <mergeCell ref="A16:C16"/>
    <mergeCell ref="I16:K16"/>
    <mergeCell ref="I12:K12"/>
    <mergeCell ref="A13:C13"/>
    <mergeCell ref="I13:K13"/>
    <mergeCell ref="A14:C14"/>
    <mergeCell ref="I14:K14"/>
    <mergeCell ref="A12:C12"/>
    <mergeCell ref="A9:C9"/>
    <mergeCell ref="I9:K9"/>
    <mergeCell ref="I10:K10"/>
    <mergeCell ref="I11:K11"/>
    <mergeCell ref="A8:C8"/>
    <mergeCell ref="I8:K8"/>
    <mergeCell ref="I4:I5"/>
    <mergeCell ref="J4:J5"/>
    <mergeCell ref="K4:K5"/>
    <mergeCell ref="A6:C6"/>
    <mergeCell ref="I6:K6"/>
    <mergeCell ref="A7:C7"/>
    <mergeCell ref="I7:K7"/>
    <mergeCell ref="O2:P2"/>
    <mergeCell ref="A3:H3"/>
    <mergeCell ref="I3:P3"/>
    <mergeCell ref="A4:A5"/>
    <mergeCell ref="B4:B5"/>
    <mergeCell ref="C4:C5"/>
    <mergeCell ref="D4:D5"/>
    <mergeCell ref="E4:E5"/>
    <mergeCell ref="F4:G4"/>
    <mergeCell ref="H4:H5"/>
    <mergeCell ref="P4:P5"/>
    <mergeCell ref="L4:L5"/>
    <mergeCell ref="M4:M5"/>
    <mergeCell ref="N4:O4"/>
  </mergeCells>
  <phoneticPr fontId="10" type="noConversion"/>
  <pageMargins left="0.82677165354330717" right="0.82677165354330717" top="0.98425196850393704" bottom="0.39370078740157483" header="0" footer="0.35433070866141736"/>
  <pageSetup paperSize="9" scale="99" orientation="landscape" useFirstPageNumber="1" r:id="rId1"/>
  <headerFooter alignWithMargins="0">
    <oddFooter>&amp;C-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Q26"/>
  <sheetViews>
    <sheetView view="pageBreakPreview" zoomScaleSheetLayoutView="100" workbookViewId="0">
      <selection activeCell="Q25" sqref="Q25"/>
    </sheetView>
  </sheetViews>
  <sheetFormatPr defaultRowHeight="13.5"/>
  <cols>
    <col min="1" max="1" width="3.77734375" customWidth="1"/>
    <col min="2" max="2" width="3.5546875" customWidth="1"/>
    <col min="3" max="3" width="7" customWidth="1"/>
    <col min="4" max="6" width="11" customWidth="1"/>
    <col min="7" max="7" width="9.33203125" customWidth="1"/>
    <col min="8" max="8" width="4.21875" customWidth="1"/>
    <col min="9" max="10" width="4.5546875" customWidth="1"/>
    <col min="11" max="11" width="5.5546875" customWidth="1"/>
    <col min="12" max="14" width="12.44140625" customWidth="1"/>
    <col min="15" max="15" width="6.6640625" customWidth="1"/>
    <col min="16" max="16" width="4.21875" customWidth="1"/>
  </cols>
  <sheetData>
    <row r="1" spans="1:17" ht="27" customHeight="1">
      <c r="A1" s="80" t="s">
        <v>162</v>
      </c>
    </row>
    <row r="2" spans="1:17" ht="23.25" customHeight="1" thickBot="1">
      <c r="O2" s="224" t="s">
        <v>12</v>
      </c>
      <c r="P2" s="224"/>
    </row>
    <row r="3" spans="1:17" ht="19.5" customHeight="1">
      <c r="A3" s="272" t="s">
        <v>0</v>
      </c>
      <c r="B3" s="273"/>
      <c r="C3" s="273"/>
      <c r="D3" s="273"/>
      <c r="E3" s="273"/>
      <c r="F3" s="273"/>
      <c r="G3" s="273"/>
      <c r="H3" s="274"/>
      <c r="I3" s="275" t="s">
        <v>1</v>
      </c>
      <c r="J3" s="273"/>
      <c r="K3" s="273"/>
      <c r="L3" s="273"/>
      <c r="M3" s="273"/>
      <c r="N3" s="273"/>
      <c r="O3" s="273"/>
      <c r="P3" s="276"/>
    </row>
    <row r="4" spans="1:17" ht="19.5" customHeight="1">
      <c r="A4" s="277" t="s">
        <v>2</v>
      </c>
      <c r="B4" s="278" t="s">
        <v>3</v>
      </c>
      <c r="C4" s="278" t="s">
        <v>4</v>
      </c>
      <c r="D4" s="279" t="s">
        <v>61</v>
      </c>
      <c r="E4" s="279" t="s">
        <v>62</v>
      </c>
      <c r="F4" s="278" t="s">
        <v>5</v>
      </c>
      <c r="G4" s="278"/>
      <c r="H4" s="280" t="s">
        <v>24</v>
      </c>
      <c r="I4" s="286" t="s">
        <v>2</v>
      </c>
      <c r="J4" s="278" t="s">
        <v>3</v>
      </c>
      <c r="K4" s="278" t="s">
        <v>4</v>
      </c>
      <c r="L4" s="279" t="s">
        <v>61</v>
      </c>
      <c r="M4" s="279" t="s">
        <v>62</v>
      </c>
      <c r="N4" s="278" t="s">
        <v>5</v>
      </c>
      <c r="O4" s="278"/>
      <c r="P4" s="281" t="s">
        <v>24</v>
      </c>
    </row>
    <row r="5" spans="1:17" ht="19.5" customHeight="1">
      <c r="A5" s="277"/>
      <c r="B5" s="278"/>
      <c r="C5" s="278"/>
      <c r="D5" s="278"/>
      <c r="E5" s="278"/>
      <c r="F5" s="59" t="s">
        <v>6</v>
      </c>
      <c r="G5" s="59" t="s">
        <v>26</v>
      </c>
      <c r="H5" s="280"/>
      <c r="I5" s="286"/>
      <c r="J5" s="278"/>
      <c r="K5" s="278"/>
      <c r="L5" s="278"/>
      <c r="M5" s="278"/>
      <c r="N5" s="59" t="s">
        <v>6</v>
      </c>
      <c r="O5" s="59" t="s">
        <v>27</v>
      </c>
      <c r="P5" s="281"/>
    </row>
    <row r="6" spans="1:17" ht="19.5" customHeight="1">
      <c r="A6" s="287" t="s">
        <v>16</v>
      </c>
      <c r="B6" s="288"/>
      <c r="C6" s="289"/>
      <c r="D6" s="4">
        <f>D7+D11+D13</f>
        <v>245553204</v>
      </c>
      <c r="E6" s="4">
        <f>E7+E11+E13</f>
        <v>270302704</v>
      </c>
      <c r="F6" s="127">
        <f>E6-D6</f>
        <v>24749500</v>
      </c>
      <c r="G6" s="142">
        <f>F6/D6*100%</f>
        <v>0.10079078422450558</v>
      </c>
      <c r="H6" s="60"/>
      <c r="I6" s="290" t="s">
        <v>17</v>
      </c>
      <c r="J6" s="291"/>
      <c r="K6" s="291"/>
      <c r="L6" s="4">
        <f>L7+L18+L21+L23+L25</f>
        <v>245553204</v>
      </c>
      <c r="M6" s="4">
        <f>M7+M18+M21+M23+M25</f>
        <v>270302704</v>
      </c>
      <c r="N6" s="127">
        <f>M6-L6</f>
        <v>24749500</v>
      </c>
      <c r="O6" s="142">
        <f>N6/L6</f>
        <v>0.10079078422450558</v>
      </c>
      <c r="P6" s="61"/>
    </row>
    <row r="7" spans="1:17" ht="19.5" customHeight="1">
      <c r="A7" s="292" t="s">
        <v>53</v>
      </c>
      <c r="B7" s="293"/>
      <c r="C7" s="293"/>
      <c r="D7" s="49">
        <f>SUM(D8:D10)</f>
        <v>224400000</v>
      </c>
      <c r="E7" s="49">
        <f>SUM(E8:E10)</f>
        <v>240455500</v>
      </c>
      <c r="F7" s="138">
        <f>E7-D7</f>
        <v>16055500</v>
      </c>
      <c r="G7" s="143">
        <f>F7/D7*100%</f>
        <v>7.1548573975044563E-2</v>
      </c>
      <c r="H7" s="62"/>
      <c r="I7" s="294" t="s">
        <v>52</v>
      </c>
      <c r="J7" s="293"/>
      <c r="K7" s="293"/>
      <c r="L7" s="49">
        <f>L8+L14+L16</f>
        <v>221557246</v>
      </c>
      <c r="M7" s="49">
        <f>M8+M14+M16</f>
        <v>221799502</v>
      </c>
      <c r="N7" s="138">
        <f>M7-L7</f>
        <v>242256</v>
      </c>
      <c r="O7" s="143">
        <f t="shared" ref="O7:O8" si="0">N7/L7</f>
        <v>1.0934239541865402E-3</v>
      </c>
      <c r="P7" s="63"/>
    </row>
    <row r="8" spans="1:17" ht="19.5" customHeight="1">
      <c r="A8" s="282" t="s">
        <v>50</v>
      </c>
      <c r="B8" s="283"/>
      <c r="C8" s="283"/>
      <c r="D8" s="36">
        <v>204000000</v>
      </c>
      <c r="E8" s="36">
        <v>217255223</v>
      </c>
      <c r="F8" s="131">
        <f t="shared" ref="F8:F10" si="1">E8-D8</f>
        <v>13255223</v>
      </c>
      <c r="G8" s="145">
        <f>F8/D8*100%</f>
        <v>6.4976583333333338E-2</v>
      </c>
      <c r="H8" s="64"/>
      <c r="I8" s="284" t="s">
        <v>74</v>
      </c>
      <c r="J8" s="285"/>
      <c r="K8" s="285"/>
      <c r="L8" s="48">
        <f>SUM(L9:L13)</f>
        <v>218338046</v>
      </c>
      <c r="M8" s="48">
        <f>SUM(M9:M13)</f>
        <v>218536950</v>
      </c>
      <c r="N8" s="139">
        <f>M8-L8</f>
        <v>198904</v>
      </c>
      <c r="O8" s="144">
        <f t="shared" si="0"/>
        <v>9.1099102352505256E-4</v>
      </c>
      <c r="P8" s="65"/>
      <c r="Q8" s="20"/>
    </row>
    <row r="9" spans="1:17" ht="19.5" customHeight="1">
      <c r="A9" s="299" t="s">
        <v>51</v>
      </c>
      <c r="B9" s="296"/>
      <c r="C9" s="296"/>
      <c r="D9" s="43">
        <v>4800000</v>
      </c>
      <c r="E9" s="43">
        <v>6012277</v>
      </c>
      <c r="F9" s="141">
        <f t="shared" si="1"/>
        <v>1212277</v>
      </c>
      <c r="G9" s="146">
        <f t="shared" ref="G9:G10" si="2">F9/D9*100%</f>
        <v>0.25255770833333335</v>
      </c>
      <c r="H9" s="66"/>
      <c r="I9" s="300" t="s">
        <v>166</v>
      </c>
      <c r="J9" s="283"/>
      <c r="K9" s="283"/>
      <c r="L9" s="99">
        <v>156600000</v>
      </c>
      <c r="M9" s="99">
        <v>164665730</v>
      </c>
      <c r="N9" s="131">
        <f>M9-L9</f>
        <v>8065730</v>
      </c>
      <c r="O9" s="145">
        <f>N9/L9</f>
        <v>5.150530012771392E-2</v>
      </c>
      <c r="P9" s="67"/>
      <c r="Q9" s="20"/>
    </row>
    <row r="10" spans="1:17" ht="19.5" customHeight="1">
      <c r="A10" s="301" t="s">
        <v>60</v>
      </c>
      <c r="B10" s="298"/>
      <c r="C10" s="298"/>
      <c r="D10" s="39">
        <v>15600000</v>
      </c>
      <c r="E10" s="39">
        <v>17188000</v>
      </c>
      <c r="F10" s="122">
        <f t="shared" si="1"/>
        <v>1588000</v>
      </c>
      <c r="G10" s="147">
        <f t="shared" si="2"/>
        <v>0.10179487179487179</v>
      </c>
      <c r="H10" s="68"/>
      <c r="I10" s="295" t="s">
        <v>167</v>
      </c>
      <c r="J10" s="296"/>
      <c r="K10" s="296"/>
      <c r="L10" s="100">
        <v>27300000</v>
      </c>
      <c r="M10" s="100">
        <v>17188000</v>
      </c>
      <c r="N10" s="141">
        <f t="shared" ref="N10:N13" si="3">M10-L10</f>
        <v>-10112000</v>
      </c>
      <c r="O10" s="146">
        <f t="shared" ref="O10:O11" si="4">N10/L10</f>
        <v>-0.37040293040293043</v>
      </c>
      <c r="P10" s="69"/>
    </row>
    <row r="11" spans="1:17" ht="19.5" customHeight="1">
      <c r="A11" s="292" t="s">
        <v>58</v>
      </c>
      <c r="B11" s="293"/>
      <c r="C11" s="293"/>
      <c r="D11" s="49">
        <f>SUM(D12)</f>
        <v>21133204</v>
      </c>
      <c r="E11" s="49">
        <f>SUM(E12:E12)</f>
        <v>21133204</v>
      </c>
      <c r="F11" s="138">
        <f>SUM(F12:F12)</f>
        <v>0</v>
      </c>
      <c r="G11" s="143">
        <v>0</v>
      </c>
      <c r="H11" s="62"/>
      <c r="I11" s="295" t="s">
        <v>168</v>
      </c>
      <c r="J11" s="296"/>
      <c r="K11" s="296"/>
      <c r="L11" s="100">
        <v>15325000</v>
      </c>
      <c r="M11" s="100">
        <v>14400000</v>
      </c>
      <c r="N11" s="141">
        <f t="shared" si="3"/>
        <v>-925000</v>
      </c>
      <c r="O11" s="146">
        <f t="shared" si="4"/>
        <v>-6.0358890701468187E-2</v>
      </c>
      <c r="P11" s="69"/>
      <c r="Q11" s="20"/>
    </row>
    <row r="12" spans="1:17" ht="19.5" customHeight="1">
      <c r="A12" s="282" t="s">
        <v>75</v>
      </c>
      <c r="B12" s="283"/>
      <c r="C12" s="283"/>
      <c r="D12" s="36">
        <v>21133204</v>
      </c>
      <c r="E12" s="36">
        <v>21133204</v>
      </c>
      <c r="F12" s="131">
        <f>E12-D12</f>
        <v>0</v>
      </c>
      <c r="G12" s="145">
        <v>0</v>
      </c>
      <c r="H12" s="64"/>
      <c r="I12" s="295" t="s">
        <v>80</v>
      </c>
      <c r="J12" s="296"/>
      <c r="K12" s="296"/>
      <c r="L12" s="100">
        <v>16873046</v>
      </c>
      <c r="M12" s="100">
        <v>21604020</v>
      </c>
      <c r="N12" s="141">
        <f t="shared" si="3"/>
        <v>4730974</v>
      </c>
      <c r="O12" s="146">
        <f t="shared" ref="O12:O15" si="5">N12/L12</f>
        <v>0.28038648149243472</v>
      </c>
      <c r="P12" s="69"/>
    </row>
    <row r="13" spans="1:17" ht="19.5" customHeight="1">
      <c r="A13" s="292" t="s">
        <v>59</v>
      </c>
      <c r="B13" s="293"/>
      <c r="C13" s="293"/>
      <c r="D13" s="49">
        <f>SUM(D14:D15)</f>
        <v>20000</v>
      </c>
      <c r="E13" s="49">
        <f>SUM(E14:E15)</f>
        <v>8714000</v>
      </c>
      <c r="F13" s="138">
        <f>SUM(F14:F15)</f>
        <v>8694000</v>
      </c>
      <c r="G13" s="143">
        <v>4.3470000000000004</v>
      </c>
      <c r="H13" s="62"/>
      <c r="I13" s="297" t="s">
        <v>169</v>
      </c>
      <c r="J13" s="298"/>
      <c r="K13" s="298"/>
      <c r="L13" s="101">
        <v>2240000</v>
      </c>
      <c r="M13" s="101">
        <v>679200</v>
      </c>
      <c r="N13" s="122">
        <f t="shared" si="3"/>
        <v>-1560800</v>
      </c>
      <c r="O13" s="147">
        <f t="shared" si="5"/>
        <v>-0.69678571428571423</v>
      </c>
      <c r="P13" s="70"/>
    </row>
    <row r="14" spans="1:17" ht="19.5" customHeight="1">
      <c r="A14" s="282" t="s">
        <v>76</v>
      </c>
      <c r="B14" s="283"/>
      <c r="C14" s="283"/>
      <c r="D14" s="36">
        <v>20000</v>
      </c>
      <c r="E14" s="36">
        <v>34630</v>
      </c>
      <c r="F14" s="131">
        <f>E14-D14</f>
        <v>14630</v>
      </c>
      <c r="G14" s="145">
        <f>F14/D14*100%</f>
        <v>0.73150000000000004</v>
      </c>
      <c r="H14" s="64"/>
      <c r="I14" s="284" t="s">
        <v>170</v>
      </c>
      <c r="J14" s="285"/>
      <c r="K14" s="285"/>
      <c r="L14" s="48">
        <f>SUM(L15)</f>
        <v>384000</v>
      </c>
      <c r="M14" s="48">
        <f>SUM(M15)</f>
        <v>435000</v>
      </c>
      <c r="N14" s="139">
        <f t="shared" ref="N14:N26" si="6">M14-L14</f>
        <v>51000</v>
      </c>
      <c r="O14" s="144">
        <f t="shared" si="5"/>
        <v>0.1328125</v>
      </c>
      <c r="P14" s="65"/>
    </row>
    <row r="15" spans="1:17" ht="19.5" customHeight="1" thickBot="1">
      <c r="A15" s="304" t="s">
        <v>77</v>
      </c>
      <c r="B15" s="305"/>
      <c r="C15" s="305"/>
      <c r="D15" s="47">
        <v>0</v>
      </c>
      <c r="E15" s="47">
        <v>8679370</v>
      </c>
      <c r="F15" s="121">
        <f>E15-D15</f>
        <v>8679370</v>
      </c>
      <c r="G15" s="150">
        <v>1</v>
      </c>
      <c r="H15" s="71"/>
      <c r="I15" s="302" t="s">
        <v>63</v>
      </c>
      <c r="J15" s="303"/>
      <c r="K15" s="303"/>
      <c r="L15" s="32">
        <v>384000</v>
      </c>
      <c r="M15" s="32">
        <v>435000</v>
      </c>
      <c r="N15" s="135">
        <f t="shared" si="6"/>
        <v>51000</v>
      </c>
      <c r="O15" s="148">
        <f t="shared" si="5"/>
        <v>0.1328125</v>
      </c>
      <c r="P15" s="73"/>
    </row>
    <row r="16" spans="1:17" ht="19.5" customHeight="1">
      <c r="A16" s="191"/>
      <c r="B16" s="191"/>
      <c r="C16" s="191"/>
      <c r="D16" s="56"/>
      <c r="E16" s="56"/>
      <c r="F16" s="56"/>
      <c r="G16" s="56"/>
      <c r="H16" s="56"/>
      <c r="I16" s="284" t="s">
        <v>171</v>
      </c>
      <c r="J16" s="285"/>
      <c r="K16" s="285"/>
      <c r="L16" s="48">
        <f>SUM(L17)</f>
        <v>2835200</v>
      </c>
      <c r="M16" s="48">
        <f>SUM(M17)</f>
        <v>2827552</v>
      </c>
      <c r="N16" s="139">
        <f t="shared" si="6"/>
        <v>-7648</v>
      </c>
      <c r="O16" s="144">
        <f t="shared" ref="O16" si="7">N16/L16</f>
        <v>-2.6975169300225733E-3</v>
      </c>
      <c r="P16" s="65"/>
    </row>
    <row r="17" spans="1:16" ht="19.5" customHeight="1">
      <c r="A17" s="192"/>
      <c r="B17" s="192"/>
      <c r="C17" s="192"/>
      <c r="D17" s="57"/>
      <c r="E17" s="57"/>
      <c r="F17" s="57"/>
      <c r="G17" s="57"/>
      <c r="H17" s="57"/>
      <c r="I17" s="302" t="s">
        <v>64</v>
      </c>
      <c r="J17" s="303"/>
      <c r="K17" s="303"/>
      <c r="L17" s="32">
        <v>2835200</v>
      </c>
      <c r="M17" s="32">
        <v>2827552</v>
      </c>
      <c r="N17" s="135">
        <f t="shared" si="6"/>
        <v>-7648</v>
      </c>
      <c r="O17" s="148">
        <f>N17/L17</f>
        <v>-2.6975169300225733E-3</v>
      </c>
      <c r="P17" s="73"/>
    </row>
    <row r="18" spans="1:16" ht="19.5" customHeight="1">
      <c r="A18" s="75"/>
      <c r="B18" s="75"/>
      <c r="C18" s="75"/>
      <c r="D18" s="75"/>
      <c r="E18" s="75"/>
      <c r="F18" s="75"/>
      <c r="G18" s="75"/>
      <c r="H18" s="75"/>
      <c r="I18" s="294" t="s">
        <v>65</v>
      </c>
      <c r="J18" s="293"/>
      <c r="K18" s="293"/>
      <c r="L18" s="49">
        <f>SUM(L19:L20)</f>
        <v>1050000</v>
      </c>
      <c r="M18" s="49">
        <f>SUM(M19:M20)</f>
        <v>359000</v>
      </c>
      <c r="N18" s="138">
        <f t="shared" si="6"/>
        <v>-691000</v>
      </c>
      <c r="O18" s="143">
        <f t="shared" ref="O18" si="8">N18/L18</f>
        <v>-0.65809523809523807</v>
      </c>
      <c r="P18" s="63"/>
    </row>
    <row r="19" spans="1:16" ht="19.5" customHeight="1">
      <c r="A19" s="76"/>
      <c r="B19" s="75"/>
      <c r="C19" s="75"/>
      <c r="D19" s="75"/>
      <c r="E19" s="75"/>
      <c r="F19" s="75"/>
      <c r="G19" s="75"/>
      <c r="H19" s="75"/>
      <c r="I19" s="300" t="s">
        <v>66</v>
      </c>
      <c r="J19" s="283"/>
      <c r="K19" s="283"/>
      <c r="L19" s="36">
        <v>450000</v>
      </c>
      <c r="M19" s="36">
        <v>94000</v>
      </c>
      <c r="N19" s="131">
        <f t="shared" si="6"/>
        <v>-356000</v>
      </c>
      <c r="O19" s="145">
        <f>-N19/L19</f>
        <v>0.7911111111111111</v>
      </c>
      <c r="P19" s="67"/>
    </row>
    <row r="20" spans="1:16" ht="19.5" customHeight="1">
      <c r="A20" s="75"/>
      <c r="B20" s="75"/>
      <c r="C20" s="75"/>
      <c r="D20" s="75"/>
      <c r="E20" s="75"/>
      <c r="F20" s="75"/>
      <c r="G20" s="75"/>
      <c r="H20" s="75"/>
      <c r="I20" s="297" t="s">
        <v>67</v>
      </c>
      <c r="J20" s="298"/>
      <c r="K20" s="298"/>
      <c r="L20" s="39">
        <v>600000</v>
      </c>
      <c r="M20" s="39">
        <v>265000</v>
      </c>
      <c r="N20" s="122">
        <f t="shared" si="6"/>
        <v>-335000</v>
      </c>
      <c r="O20" s="147">
        <f>N20/L20</f>
        <v>-0.55833333333333335</v>
      </c>
      <c r="P20" s="70"/>
    </row>
    <row r="21" spans="1:16" ht="19.5" customHeight="1">
      <c r="A21" s="75"/>
      <c r="B21" s="75"/>
      <c r="C21" s="75"/>
      <c r="D21" s="75"/>
      <c r="E21" s="75"/>
      <c r="F21" s="75"/>
      <c r="G21" s="75"/>
      <c r="H21" s="75"/>
      <c r="I21" s="294" t="s">
        <v>68</v>
      </c>
      <c r="J21" s="293"/>
      <c r="K21" s="293"/>
      <c r="L21" s="49">
        <f>SUM(L22)</f>
        <v>22945958</v>
      </c>
      <c r="M21" s="49">
        <f>SUM(M22)</f>
        <v>0</v>
      </c>
      <c r="N21" s="138">
        <f t="shared" si="6"/>
        <v>-22945958</v>
      </c>
      <c r="O21" s="143">
        <f t="shared" ref="O21" si="9">N21/L21</f>
        <v>-1</v>
      </c>
      <c r="P21" s="63"/>
    </row>
    <row r="22" spans="1:16" ht="19.5" customHeight="1">
      <c r="A22" s="75"/>
      <c r="B22" s="75"/>
      <c r="C22" s="75"/>
      <c r="D22" s="75"/>
      <c r="E22" s="75"/>
      <c r="F22" s="75"/>
      <c r="G22" s="75"/>
      <c r="H22" s="75"/>
      <c r="I22" s="302" t="s">
        <v>71</v>
      </c>
      <c r="J22" s="303"/>
      <c r="K22" s="303"/>
      <c r="L22" s="32">
        <v>22945958</v>
      </c>
      <c r="M22" s="32">
        <v>0</v>
      </c>
      <c r="N22" s="135">
        <f t="shared" si="6"/>
        <v>-22945958</v>
      </c>
      <c r="O22" s="148">
        <f t="shared" ref="O22" si="10">N22/L22</f>
        <v>-1</v>
      </c>
      <c r="P22" s="77"/>
    </row>
    <row r="23" spans="1:16" ht="19.5" customHeight="1">
      <c r="A23" s="75"/>
      <c r="B23" s="75"/>
      <c r="C23" s="75"/>
      <c r="D23" s="75"/>
      <c r="E23" s="75"/>
      <c r="F23" s="75"/>
      <c r="G23" s="75"/>
      <c r="H23" s="75"/>
      <c r="I23" s="294" t="s">
        <v>70</v>
      </c>
      <c r="J23" s="293"/>
      <c r="K23" s="293"/>
      <c r="L23" s="49">
        <f>SUM(L24)</f>
        <v>0</v>
      </c>
      <c r="M23" s="49">
        <f>SUM(M24)</f>
        <v>6032660</v>
      </c>
      <c r="N23" s="138">
        <f t="shared" si="6"/>
        <v>6032660</v>
      </c>
      <c r="O23" s="143">
        <v>1</v>
      </c>
      <c r="P23" s="63"/>
    </row>
    <row r="24" spans="1:16" ht="19.5" customHeight="1">
      <c r="A24" s="75"/>
      <c r="B24" s="75"/>
      <c r="C24" s="75"/>
      <c r="D24" s="75"/>
      <c r="E24" s="75"/>
      <c r="F24" s="75"/>
      <c r="G24" s="75"/>
      <c r="H24" s="75"/>
      <c r="I24" s="302" t="s">
        <v>72</v>
      </c>
      <c r="J24" s="303"/>
      <c r="K24" s="303"/>
      <c r="L24" s="32">
        <v>0</v>
      </c>
      <c r="M24" s="32">
        <v>6032660</v>
      </c>
      <c r="N24" s="135">
        <f t="shared" si="6"/>
        <v>6032660</v>
      </c>
      <c r="O24" s="148">
        <v>1</v>
      </c>
      <c r="P24" s="77"/>
    </row>
    <row r="25" spans="1:16" ht="19.5" customHeight="1">
      <c r="A25" s="75"/>
      <c r="B25" s="75"/>
      <c r="C25" s="75"/>
      <c r="D25" s="75"/>
      <c r="E25" s="75"/>
      <c r="F25" s="75"/>
      <c r="G25" s="75"/>
      <c r="H25" s="75"/>
      <c r="I25" s="294" t="s">
        <v>69</v>
      </c>
      <c r="J25" s="293"/>
      <c r="K25" s="293"/>
      <c r="L25" s="49">
        <f>SUM(L26)</f>
        <v>0</v>
      </c>
      <c r="M25" s="49">
        <f>SUM(M26)</f>
        <v>42111542</v>
      </c>
      <c r="N25" s="138">
        <f t="shared" si="6"/>
        <v>42111542</v>
      </c>
      <c r="O25" s="143">
        <v>1</v>
      </c>
      <c r="P25" s="63"/>
    </row>
    <row r="26" spans="1:16" ht="19.5" customHeight="1" thickBot="1">
      <c r="A26" s="75"/>
      <c r="B26" s="75"/>
      <c r="C26" s="75"/>
      <c r="D26" s="75"/>
      <c r="E26" s="75"/>
      <c r="F26" s="75"/>
      <c r="G26" s="75"/>
      <c r="H26" s="75"/>
      <c r="I26" s="306" t="s">
        <v>73</v>
      </c>
      <c r="J26" s="307"/>
      <c r="K26" s="307"/>
      <c r="L26" s="54">
        <v>0</v>
      </c>
      <c r="M26" s="54">
        <v>42111542</v>
      </c>
      <c r="N26" s="140">
        <f t="shared" si="6"/>
        <v>42111542</v>
      </c>
      <c r="O26" s="149">
        <v>1</v>
      </c>
      <c r="P26" s="79"/>
    </row>
  </sheetData>
  <mergeCells count="48">
    <mergeCell ref="I23:K23"/>
    <mergeCell ref="I24:K24"/>
    <mergeCell ref="I25:K25"/>
    <mergeCell ref="I26:K26"/>
    <mergeCell ref="I18:K18"/>
    <mergeCell ref="I19:K19"/>
    <mergeCell ref="I20:K20"/>
    <mergeCell ref="I21:K21"/>
    <mergeCell ref="I22:K22"/>
    <mergeCell ref="A14:C14"/>
    <mergeCell ref="I14:K14"/>
    <mergeCell ref="I16:K16"/>
    <mergeCell ref="I17:K17"/>
    <mergeCell ref="A15:C15"/>
    <mergeCell ref="I15:K15"/>
    <mergeCell ref="A12:C12"/>
    <mergeCell ref="I12:K12"/>
    <mergeCell ref="A13:C13"/>
    <mergeCell ref="I13:K13"/>
    <mergeCell ref="A9:C9"/>
    <mergeCell ref="I9:K9"/>
    <mergeCell ref="A10:C10"/>
    <mergeCell ref="I10:K10"/>
    <mergeCell ref="A11:C11"/>
    <mergeCell ref="I11:K11"/>
    <mergeCell ref="A8:C8"/>
    <mergeCell ref="I8:K8"/>
    <mergeCell ref="I4:I5"/>
    <mergeCell ref="J4:J5"/>
    <mergeCell ref="K4:K5"/>
    <mergeCell ref="A6:C6"/>
    <mergeCell ref="I6:K6"/>
    <mergeCell ref="A7:C7"/>
    <mergeCell ref="I7:K7"/>
    <mergeCell ref="O2:P2"/>
    <mergeCell ref="A3:H3"/>
    <mergeCell ref="I3:P3"/>
    <mergeCell ref="A4:A5"/>
    <mergeCell ref="B4:B5"/>
    <mergeCell ref="C4:C5"/>
    <mergeCell ref="D4:D5"/>
    <mergeCell ref="E4:E5"/>
    <mergeCell ref="F4:G4"/>
    <mergeCell ref="H4:H5"/>
    <mergeCell ref="P4:P5"/>
    <mergeCell ref="L4:L5"/>
    <mergeCell ref="M4:M5"/>
    <mergeCell ref="N4:O4"/>
  </mergeCells>
  <phoneticPr fontId="10" type="noConversion"/>
  <pageMargins left="0.51181102362204722" right="0.19685039370078741" top="0.61" bottom="0.27559055118110237" header="0" footer="0.35433070866141736"/>
  <pageSetup paperSize="9" scale="97" orientation="landscape" useFirstPageNumber="1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1"/>
  <sheetViews>
    <sheetView view="pageBreakPreview" zoomScaleSheetLayoutView="100" workbookViewId="0">
      <selection activeCell="E25" sqref="E25"/>
    </sheetView>
  </sheetViews>
  <sheetFormatPr defaultRowHeight="13.5"/>
  <cols>
    <col min="1" max="1" width="3.77734375" customWidth="1"/>
    <col min="2" max="2" width="3.5546875" customWidth="1"/>
    <col min="3" max="3" width="7" customWidth="1"/>
    <col min="4" max="5" width="10.33203125" customWidth="1"/>
    <col min="6" max="6" width="9" customWidth="1"/>
    <col min="7" max="7" width="6" customWidth="1"/>
    <col min="8" max="8" width="4.21875" customWidth="1"/>
    <col min="9" max="10" width="4.5546875" customWidth="1"/>
    <col min="11" max="11" width="5.5546875" customWidth="1"/>
    <col min="12" max="12" width="10.21875" customWidth="1"/>
    <col min="13" max="13" width="10.77734375" customWidth="1"/>
    <col min="14" max="14" width="11.33203125" customWidth="1"/>
    <col min="15" max="15" width="6.6640625" customWidth="1"/>
    <col min="16" max="16" width="4.21875" customWidth="1"/>
  </cols>
  <sheetData>
    <row r="1" spans="1:16" ht="27.75" customHeight="1">
      <c r="A1" s="80" t="s">
        <v>164</v>
      </c>
    </row>
    <row r="2" spans="1:16" ht="20.25" customHeight="1" thickBot="1">
      <c r="O2" s="224" t="s">
        <v>12</v>
      </c>
      <c r="P2" s="224"/>
    </row>
    <row r="3" spans="1:16" ht="24" customHeight="1">
      <c r="A3" s="246" t="s">
        <v>0</v>
      </c>
      <c r="B3" s="229"/>
      <c r="C3" s="229"/>
      <c r="D3" s="229"/>
      <c r="E3" s="229"/>
      <c r="F3" s="229"/>
      <c r="G3" s="229"/>
      <c r="H3" s="247"/>
      <c r="I3" s="228" t="s">
        <v>1</v>
      </c>
      <c r="J3" s="229"/>
      <c r="K3" s="229"/>
      <c r="L3" s="229"/>
      <c r="M3" s="229"/>
      <c r="N3" s="229"/>
      <c r="O3" s="229"/>
      <c r="P3" s="248"/>
    </row>
    <row r="4" spans="1:16" ht="24" customHeight="1">
      <c r="A4" s="233" t="s">
        <v>2</v>
      </c>
      <c r="B4" s="200" t="s">
        <v>3</v>
      </c>
      <c r="C4" s="200" t="s">
        <v>4</v>
      </c>
      <c r="D4" s="237" t="s">
        <v>84</v>
      </c>
      <c r="E4" s="237" t="s">
        <v>85</v>
      </c>
      <c r="F4" s="200" t="s">
        <v>5</v>
      </c>
      <c r="G4" s="200"/>
      <c r="H4" s="238" t="s">
        <v>24</v>
      </c>
      <c r="I4" s="232" t="s">
        <v>2</v>
      </c>
      <c r="J4" s="200" t="s">
        <v>3</v>
      </c>
      <c r="K4" s="200" t="s">
        <v>4</v>
      </c>
      <c r="L4" s="237" t="s">
        <v>84</v>
      </c>
      <c r="M4" s="237" t="s">
        <v>85</v>
      </c>
      <c r="N4" s="200" t="s">
        <v>5</v>
      </c>
      <c r="O4" s="200"/>
      <c r="P4" s="249" t="s">
        <v>24</v>
      </c>
    </row>
    <row r="5" spans="1:16" ht="24" customHeight="1">
      <c r="A5" s="233"/>
      <c r="B5" s="200"/>
      <c r="C5" s="200"/>
      <c r="D5" s="200"/>
      <c r="E5" s="200"/>
      <c r="F5" s="53" t="s">
        <v>6</v>
      </c>
      <c r="G5" s="53" t="s">
        <v>26</v>
      </c>
      <c r="H5" s="238"/>
      <c r="I5" s="232"/>
      <c r="J5" s="200"/>
      <c r="K5" s="200"/>
      <c r="L5" s="200"/>
      <c r="M5" s="200"/>
      <c r="N5" s="53" t="s">
        <v>6</v>
      </c>
      <c r="O5" s="53" t="s">
        <v>27</v>
      </c>
      <c r="P5" s="249"/>
    </row>
    <row r="6" spans="1:16" ht="24" customHeight="1">
      <c r="A6" s="250" t="s">
        <v>16</v>
      </c>
      <c r="B6" s="251"/>
      <c r="C6" s="251"/>
      <c r="D6" s="4">
        <f>D7+D10+D12</f>
        <v>82125913</v>
      </c>
      <c r="E6" s="4">
        <f>E7+E10+E12</f>
        <v>83938636</v>
      </c>
      <c r="F6" s="127">
        <f>F7+F10+F12</f>
        <v>1812723</v>
      </c>
      <c r="G6" s="12">
        <f>F6/D6*100%</f>
        <v>2.2072485209388173E-2</v>
      </c>
      <c r="H6" s="28"/>
      <c r="I6" s="252" t="s">
        <v>17</v>
      </c>
      <c r="J6" s="251"/>
      <c r="K6" s="251"/>
      <c r="L6" s="4">
        <f>L7+L10+L12+L17+L19</f>
        <v>82125913</v>
      </c>
      <c r="M6" s="4">
        <f>M7+M10+M12+M17+M19</f>
        <v>83938636</v>
      </c>
      <c r="N6" s="4">
        <f>M6-L6</f>
        <v>1812723</v>
      </c>
      <c r="O6" s="12">
        <f>N6/L6</f>
        <v>2.2072485209388173E-2</v>
      </c>
      <c r="P6" s="13"/>
    </row>
    <row r="7" spans="1:16" ht="24" customHeight="1">
      <c r="A7" s="245" t="s">
        <v>83</v>
      </c>
      <c r="B7" s="203"/>
      <c r="C7" s="203"/>
      <c r="D7" s="8">
        <f>SUM(D8:D9)</f>
        <v>67993260</v>
      </c>
      <c r="E7" s="8">
        <f>SUM(E8:E9)</f>
        <v>69806260</v>
      </c>
      <c r="F7" s="128">
        <f t="shared" ref="F7:F13" si="0">E7-D7</f>
        <v>1813000</v>
      </c>
      <c r="G7" s="14">
        <f t="shared" ref="G7:G9" si="1">F7/D7*100%</f>
        <v>2.6664407619225786E-2</v>
      </c>
      <c r="H7" s="29"/>
      <c r="I7" s="202" t="s">
        <v>97</v>
      </c>
      <c r="J7" s="203"/>
      <c r="K7" s="203"/>
      <c r="L7" s="8">
        <f>SUM(L8:L9)</f>
        <v>188328</v>
      </c>
      <c r="M7" s="8">
        <f>SUM(M8:M9)</f>
        <v>188328</v>
      </c>
      <c r="N7" s="8">
        <f>M7-L7</f>
        <v>0</v>
      </c>
      <c r="O7" s="14">
        <f t="shared" ref="O7:O8" si="2">N7/L7</f>
        <v>0</v>
      </c>
      <c r="P7" s="15"/>
    </row>
    <row r="8" spans="1:16" ht="24" customHeight="1">
      <c r="A8" s="308" t="s">
        <v>88</v>
      </c>
      <c r="B8" s="266"/>
      <c r="C8" s="266"/>
      <c r="D8" s="72">
        <v>38895000</v>
      </c>
      <c r="E8" s="72">
        <v>38955000</v>
      </c>
      <c r="F8" s="135">
        <f t="shared" si="0"/>
        <v>60000</v>
      </c>
      <c r="G8" s="33">
        <f t="shared" si="1"/>
        <v>1.5426147319706903E-3</v>
      </c>
      <c r="H8" s="35"/>
      <c r="I8" s="204" t="s">
        <v>114</v>
      </c>
      <c r="J8" s="205"/>
      <c r="K8" s="205"/>
      <c r="L8" s="1">
        <v>19850</v>
      </c>
      <c r="M8" s="1">
        <v>19850</v>
      </c>
      <c r="N8" s="1">
        <f>M8-L8</f>
        <v>0</v>
      </c>
      <c r="O8" s="10">
        <f t="shared" si="2"/>
        <v>0</v>
      </c>
      <c r="P8" s="2"/>
    </row>
    <row r="9" spans="1:16" ht="24" customHeight="1">
      <c r="A9" s="308" t="s">
        <v>87</v>
      </c>
      <c r="B9" s="266"/>
      <c r="C9" s="266"/>
      <c r="D9" s="72">
        <v>29098260</v>
      </c>
      <c r="E9" s="72">
        <v>30851260</v>
      </c>
      <c r="F9" s="135">
        <f t="shared" si="0"/>
        <v>1753000</v>
      </c>
      <c r="G9" s="33">
        <f t="shared" si="1"/>
        <v>6.0244152055827394E-2</v>
      </c>
      <c r="H9" s="35"/>
      <c r="I9" s="265" t="s">
        <v>89</v>
      </c>
      <c r="J9" s="266"/>
      <c r="K9" s="266"/>
      <c r="L9" s="72">
        <v>168478</v>
      </c>
      <c r="M9" s="72">
        <v>168478</v>
      </c>
      <c r="N9" s="1">
        <f>M9-L9</f>
        <v>0</v>
      </c>
      <c r="O9" s="33">
        <f t="shared" ref="O9:O11" si="3">N9/L9</f>
        <v>0</v>
      </c>
      <c r="P9" s="34"/>
    </row>
    <row r="10" spans="1:16" ht="24" customHeight="1">
      <c r="A10" s="245" t="s">
        <v>104</v>
      </c>
      <c r="B10" s="203"/>
      <c r="C10" s="203"/>
      <c r="D10" s="8">
        <f>D11</f>
        <v>14122653</v>
      </c>
      <c r="E10" s="8">
        <f>E11</f>
        <v>14122653</v>
      </c>
      <c r="F10" s="128">
        <f t="shared" si="0"/>
        <v>0</v>
      </c>
      <c r="G10" s="14">
        <f>F10/D10*100%</f>
        <v>0</v>
      </c>
      <c r="H10" s="29"/>
      <c r="I10" s="202" t="s">
        <v>96</v>
      </c>
      <c r="J10" s="203"/>
      <c r="K10" s="203"/>
      <c r="L10" s="8">
        <f>SUM(L11)</f>
        <v>19643673</v>
      </c>
      <c r="M10" s="8">
        <f>SUM(M11)</f>
        <v>19643673</v>
      </c>
      <c r="N10" s="8">
        <f>M10-L10</f>
        <v>0</v>
      </c>
      <c r="O10" s="14">
        <f t="shared" si="3"/>
        <v>0</v>
      </c>
      <c r="P10" s="15"/>
    </row>
    <row r="11" spans="1:16" ht="24" customHeight="1">
      <c r="A11" s="309" t="s">
        <v>105</v>
      </c>
      <c r="B11" s="205"/>
      <c r="C11" s="205"/>
      <c r="D11" s="1">
        <v>14122653</v>
      </c>
      <c r="E11" s="1">
        <v>14122653</v>
      </c>
      <c r="F11" s="133">
        <f t="shared" si="0"/>
        <v>0</v>
      </c>
      <c r="G11" s="10">
        <f>F11/D11*100%</f>
        <v>0</v>
      </c>
      <c r="H11" s="30"/>
      <c r="I11" s="204" t="s">
        <v>90</v>
      </c>
      <c r="J11" s="205"/>
      <c r="K11" s="205"/>
      <c r="L11" s="1">
        <v>19643673</v>
      </c>
      <c r="M11" s="1">
        <v>19643673</v>
      </c>
      <c r="N11" s="1">
        <f t="shared" ref="N11" si="4">M11-L11</f>
        <v>0</v>
      </c>
      <c r="O11" s="10">
        <f t="shared" si="3"/>
        <v>0</v>
      </c>
      <c r="P11" s="2"/>
    </row>
    <row r="12" spans="1:16" ht="24" customHeight="1">
      <c r="A12" s="310" t="s">
        <v>103</v>
      </c>
      <c r="B12" s="259"/>
      <c r="C12" s="259"/>
      <c r="D12" s="83">
        <f>D13</f>
        <v>10000</v>
      </c>
      <c r="E12" s="83">
        <f>E13</f>
        <v>9723</v>
      </c>
      <c r="F12" s="136">
        <f t="shared" si="0"/>
        <v>-277</v>
      </c>
      <c r="G12" s="84">
        <f>F12/D12*100%</f>
        <v>-2.7699999999999999E-2</v>
      </c>
      <c r="H12" s="85"/>
      <c r="I12" s="202" t="s">
        <v>95</v>
      </c>
      <c r="J12" s="203"/>
      <c r="K12" s="203"/>
      <c r="L12" s="8">
        <f>SUM(L13:L16)</f>
        <v>57897660</v>
      </c>
      <c r="M12" s="8">
        <f>SUM(M13:M16)</f>
        <v>58942660</v>
      </c>
      <c r="N12" s="8">
        <f>M12-L12</f>
        <v>1045000</v>
      </c>
      <c r="O12" s="14">
        <f t="shared" ref="O12:O20" si="5">N12/L12</f>
        <v>1.8049088685104027E-2</v>
      </c>
      <c r="P12" s="15"/>
    </row>
    <row r="13" spans="1:16" ht="24" customHeight="1" thickBot="1">
      <c r="A13" s="267" t="s">
        <v>86</v>
      </c>
      <c r="B13" s="268"/>
      <c r="C13" s="268"/>
      <c r="D13" s="3">
        <v>10000</v>
      </c>
      <c r="E13" s="3">
        <v>9723</v>
      </c>
      <c r="F13" s="137">
        <f t="shared" si="0"/>
        <v>-277</v>
      </c>
      <c r="G13" s="11">
        <f>F13/D13*100%</f>
        <v>-2.7699999999999999E-2</v>
      </c>
      <c r="H13" s="31"/>
      <c r="I13" s="265" t="s">
        <v>91</v>
      </c>
      <c r="J13" s="266"/>
      <c r="K13" s="266"/>
      <c r="L13" s="72">
        <v>4356140</v>
      </c>
      <c r="M13" s="72">
        <v>4356140</v>
      </c>
      <c r="N13" s="72">
        <f>M13-L13</f>
        <v>0</v>
      </c>
      <c r="O13" s="33">
        <f t="shared" si="5"/>
        <v>0</v>
      </c>
      <c r="P13" s="34"/>
    </row>
    <row r="14" spans="1:16" ht="24" customHeight="1">
      <c r="A14" s="197"/>
      <c r="B14" s="197"/>
      <c r="C14" s="197"/>
      <c r="D14" s="74"/>
      <c r="E14" s="74"/>
      <c r="F14" s="74"/>
      <c r="G14" s="90"/>
      <c r="H14" s="91"/>
      <c r="I14" s="265" t="s">
        <v>92</v>
      </c>
      <c r="J14" s="266"/>
      <c r="K14" s="266"/>
      <c r="L14" s="72">
        <v>30105950</v>
      </c>
      <c r="M14" s="72">
        <v>30105950</v>
      </c>
      <c r="N14" s="72">
        <f t="shared" ref="N14:N16" si="6">M14-L14</f>
        <v>0</v>
      </c>
      <c r="O14" s="33">
        <f t="shared" si="5"/>
        <v>0</v>
      </c>
      <c r="P14" s="34"/>
    </row>
    <row r="15" spans="1:16" ht="24" customHeight="1">
      <c r="A15" s="197"/>
      <c r="B15" s="197"/>
      <c r="C15" s="197"/>
      <c r="D15" s="74"/>
      <c r="E15" s="74"/>
      <c r="F15" s="74"/>
      <c r="G15" s="90"/>
      <c r="H15" s="91"/>
      <c r="I15" s="265" t="s">
        <v>93</v>
      </c>
      <c r="J15" s="266"/>
      <c r="K15" s="266"/>
      <c r="L15" s="72">
        <v>21550470</v>
      </c>
      <c r="M15" s="72">
        <v>22550470</v>
      </c>
      <c r="N15" s="72">
        <f t="shared" si="6"/>
        <v>1000000</v>
      </c>
      <c r="O15" s="33">
        <f t="shared" si="5"/>
        <v>4.6402700265933877E-2</v>
      </c>
      <c r="P15" s="34"/>
    </row>
    <row r="16" spans="1:16" ht="24" customHeight="1">
      <c r="A16" s="197"/>
      <c r="B16" s="197"/>
      <c r="C16" s="197"/>
      <c r="D16" s="74"/>
      <c r="E16" s="74"/>
      <c r="F16" s="74"/>
      <c r="G16" s="90"/>
      <c r="H16" s="91"/>
      <c r="I16" s="265" t="s">
        <v>94</v>
      </c>
      <c r="J16" s="266"/>
      <c r="K16" s="266"/>
      <c r="L16" s="72">
        <v>1885100</v>
      </c>
      <c r="M16" s="72">
        <v>1930100</v>
      </c>
      <c r="N16" s="72">
        <f t="shared" si="6"/>
        <v>45000</v>
      </c>
      <c r="O16" s="33">
        <f t="shared" si="5"/>
        <v>2.3871412657153465E-2</v>
      </c>
      <c r="P16" s="34"/>
    </row>
    <row r="17" spans="1:16" ht="24" customHeight="1">
      <c r="A17" s="197"/>
      <c r="B17" s="197"/>
      <c r="C17" s="197"/>
      <c r="D17" s="74"/>
      <c r="E17" s="74"/>
      <c r="F17" s="74"/>
      <c r="G17" s="90"/>
      <c r="H17" s="91"/>
      <c r="I17" s="202" t="s">
        <v>99</v>
      </c>
      <c r="J17" s="203"/>
      <c r="K17" s="203"/>
      <c r="L17" s="88">
        <f>L18</f>
        <v>356327</v>
      </c>
      <c r="M17" s="88">
        <f>M18</f>
        <v>356327</v>
      </c>
      <c r="N17" s="88">
        <f t="shared" ref="N17:N18" si="7">M17-L17</f>
        <v>0</v>
      </c>
      <c r="O17" s="89">
        <f t="shared" si="5"/>
        <v>0</v>
      </c>
      <c r="P17" s="92"/>
    </row>
    <row r="18" spans="1:16" ht="24" customHeight="1">
      <c r="A18" s="197"/>
      <c r="B18" s="197"/>
      <c r="C18" s="197"/>
      <c r="D18" s="74"/>
      <c r="E18" s="74"/>
      <c r="F18" s="74"/>
      <c r="G18" s="90"/>
      <c r="H18" s="91"/>
      <c r="I18" s="265" t="s">
        <v>100</v>
      </c>
      <c r="J18" s="266"/>
      <c r="K18" s="266"/>
      <c r="L18" s="72">
        <v>356327</v>
      </c>
      <c r="M18" s="72">
        <v>356327</v>
      </c>
      <c r="N18" s="72">
        <f t="shared" si="7"/>
        <v>0</v>
      </c>
      <c r="O18" s="33">
        <f t="shared" si="5"/>
        <v>0</v>
      </c>
      <c r="P18" s="34"/>
    </row>
    <row r="19" spans="1:16" ht="24" customHeight="1">
      <c r="A19" s="197"/>
      <c r="B19" s="197"/>
      <c r="C19" s="197"/>
      <c r="D19" s="103"/>
      <c r="E19" s="103"/>
      <c r="F19" s="103"/>
      <c r="G19" s="90"/>
      <c r="H19" s="91"/>
      <c r="I19" s="202" t="s">
        <v>98</v>
      </c>
      <c r="J19" s="203"/>
      <c r="K19" s="203"/>
      <c r="L19" s="8">
        <f>SUM(L20)</f>
        <v>4039925</v>
      </c>
      <c r="M19" s="8">
        <f>SUM(M20)</f>
        <v>4807648</v>
      </c>
      <c r="N19" s="8">
        <f>M19-L19</f>
        <v>767723</v>
      </c>
      <c r="O19" s="14">
        <f t="shared" si="5"/>
        <v>0.1900339734029716</v>
      </c>
      <c r="P19" s="15"/>
    </row>
    <row r="20" spans="1:16" ht="24" customHeight="1" thickBot="1">
      <c r="A20" s="197"/>
      <c r="B20" s="197"/>
      <c r="C20" s="197"/>
      <c r="D20" s="103"/>
      <c r="E20" s="103"/>
      <c r="F20" s="103"/>
      <c r="G20" s="90"/>
      <c r="H20" s="91"/>
      <c r="I20" s="263" t="s">
        <v>101</v>
      </c>
      <c r="J20" s="264"/>
      <c r="K20" s="264"/>
      <c r="L20" s="78">
        <v>4039925</v>
      </c>
      <c r="M20" s="78">
        <v>4807648</v>
      </c>
      <c r="N20" s="78">
        <f>M20-L20</f>
        <v>767723</v>
      </c>
      <c r="O20" s="58">
        <f t="shared" si="5"/>
        <v>0.1900339734029716</v>
      </c>
      <c r="P20" s="55"/>
    </row>
    <row r="21" spans="1:16" ht="32.25" customHeight="1"/>
  </sheetData>
  <mergeCells count="47">
    <mergeCell ref="O2:P2"/>
    <mergeCell ref="A3:H3"/>
    <mergeCell ref="I3:P3"/>
    <mergeCell ref="A4:A5"/>
    <mergeCell ref="B4:B5"/>
    <mergeCell ref="C4:C5"/>
    <mergeCell ref="D4:D5"/>
    <mergeCell ref="E4:E5"/>
    <mergeCell ref="F4:G4"/>
    <mergeCell ref="H4:H5"/>
    <mergeCell ref="P4:P5"/>
    <mergeCell ref="L4:L5"/>
    <mergeCell ref="M4:M5"/>
    <mergeCell ref="N4:O4"/>
    <mergeCell ref="A8:C8"/>
    <mergeCell ref="I8:K8"/>
    <mergeCell ref="I4:I5"/>
    <mergeCell ref="J4:J5"/>
    <mergeCell ref="K4:K5"/>
    <mergeCell ref="A6:C6"/>
    <mergeCell ref="I6:K6"/>
    <mergeCell ref="A7:C7"/>
    <mergeCell ref="I7:K7"/>
    <mergeCell ref="A9:C9"/>
    <mergeCell ref="I9:K9"/>
    <mergeCell ref="A10:C10"/>
    <mergeCell ref="I12:K12"/>
    <mergeCell ref="A11:C11"/>
    <mergeCell ref="I10:K10"/>
    <mergeCell ref="I11:K11"/>
    <mergeCell ref="A12:C12"/>
    <mergeCell ref="I14:K14"/>
    <mergeCell ref="A13:C13"/>
    <mergeCell ref="I15:K15"/>
    <mergeCell ref="A14:C14"/>
    <mergeCell ref="I13:K13"/>
    <mergeCell ref="I19:K19"/>
    <mergeCell ref="A15:C15"/>
    <mergeCell ref="A16:C16"/>
    <mergeCell ref="I20:K20"/>
    <mergeCell ref="A17:C17"/>
    <mergeCell ref="I17:K17"/>
    <mergeCell ref="A18:C18"/>
    <mergeCell ref="I18:K18"/>
    <mergeCell ref="I16:K16"/>
    <mergeCell ref="A19:C19"/>
    <mergeCell ref="A20:C20"/>
  </mergeCells>
  <phoneticPr fontId="0" type="noConversion"/>
  <pageMargins left="0.82677165354330717" right="0.82677165354330717" top="0.98425196850393704" bottom="0.39370078740157483" header="0" footer="0.35433070866141736"/>
  <pageSetup paperSize="9" scale="99" orientation="landscape" useFirstPageNumber="1" r:id="rId1"/>
  <headerFooter alignWithMargins="0">
    <oddFooter>&amp;C- &amp;P -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Y17"/>
  <sheetViews>
    <sheetView view="pageBreakPreview" zoomScaleSheetLayoutView="100" workbookViewId="0"/>
  </sheetViews>
  <sheetFormatPr defaultRowHeight="13.5"/>
  <cols>
    <col min="1" max="1" width="3.77734375" customWidth="1"/>
    <col min="2" max="2" width="3.5546875" customWidth="1"/>
    <col min="3" max="3" width="7" customWidth="1"/>
    <col min="4" max="5" width="11" customWidth="1"/>
    <col min="6" max="6" width="9" customWidth="1"/>
    <col min="7" max="7" width="6" customWidth="1"/>
    <col min="8" max="8" width="4.21875" customWidth="1"/>
    <col min="9" max="10" width="4.5546875" customWidth="1"/>
    <col min="11" max="11" width="5.5546875" customWidth="1"/>
    <col min="12" max="13" width="11.6640625" customWidth="1"/>
    <col min="14" max="14" width="11.33203125" customWidth="1"/>
    <col min="15" max="15" width="6.6640625" customWidth="1"/>
    <col min="16" max="16" width="4.21875" customWidth="1"/>
    <col min="18" max="18" width="9.21875" customWidth="1"/>
    <col min="19" max="20" width="11.88671875" customWidth="1"/>
    <col min="21" max="24" width="10.6640625" style="75" customWidth="1"/>
  </cols>
  <sheetData>
    <row r="1" spans="1:25" ht="18.75" customHeight="1">
      <c r="A1" s="80" t="s">
        <v>163</v>
      </c>
    </row>
    <row r="2" spans="1:25" ht="20.25" customHeight="1" thickBot="1">
      <c r="O2" s="224" t="s">
        <v>30</v>
      </c>
      <c r="P2" s="224"/>
    </row>
    <row r="3" spans="1:25" ht="29.25" customHeight="1">
      <c r="A3" s="246" t="s">
        <v>18</v>
      </c>
      <c r="B3" s="229"/>
      <c r="C3" s="229"/>
      <c r="D3" s="229"/>
      <c r="E3" s="229"/>
      <c r="F3" s="229"/>
      <c r="G3" s="229"/>
      <c r="H3" s="230"/>
      <c r="I3" s="228" t="s">
        <v>19</v>
      </c>
      <c r="J3" s="229"/>
      <c r="K3" s="229"/>
      <c r="L3" s="229"/>
      <c r="M3" s="229"/>
      <c r="N3" s="229"/>
      <c r="O3" s="229"/>
      <c r="P3" s="248"/>
    </row>
    <row r="4" spans="1:25" ht="29.25" customHeight="1">
      <c r="A4" s="233" t="s">
        <v>20</v>
      </c>
      <c r="B4" s="200" t="s">
        <v>21</v>
      </c>
      <c r="C4" s="200" t="s">
        <v>22</v>
      </c>
      <c r="D4" s="237" t="s">
        <v>129</v>
      </c>
      <c r="E4" s="237" t="s">
        <v>130</v>
      </c>
      <c r="F4" s="200" t="s">
        <v>23</v>
      </c>
      <c r="G4" s="200"/>
      <c r="H4" s="201" t="s">
        <v>24</v>
      </c>
      <c r="I4" s="232" t="s">
        <v>20</v>
      </c>
      <c r="J4" s="200" t="s">
        <v>21</v>
      </c>
      <c r="K4" s="200" t="s">
        <v>22</v>
      </c>
      <c r="L4" s="237" t="s">
        <v>40</v>
      </c>
      <c r="M4" s="237" t="s">
        <v>41</v>
      </c>
      <c r="N4" s="200" t="s">
        <v>23</v>
      </c>
      <c r="O4" s="200"/>
      <c r="P4" s="249" t="s">
        <v>24</v>
      </c>
      <c r="R4" s="95" t="s">
        <v>120</v>
      </c>
      <c r="S4" s="95" t="s">
        <v>119</v>
      </c>
      <c r="T4" s="95" t="s">
        <v>154</v>
      </c>
      <c r="U4" s="98" t="s">
        <v>137</v>
      </c>
      <c r="V4" s="98" t="s">
        <v>138</v>
      </c>
      <c r="W4" s="98" t="s">
        <v>139</v>
      </c>
      <c r="X4" s="98" t="s">
        <v>140</v>
      </c>
    </row>
    <row r="5" spans="1:25" ht="29.25" customHeight="1">
      <c r="A5" s="233"/>
      <c r="B5" s="200"/>
      <c r="C5" s="200"/>
      <c r="D5" s="200"/>
      <c r="E5" s="200"/>
      <c r="F5" s="95" t="s">
        <v>25</v>
      </c>
      <c r="G5" s="95" t="s">
        <v>42</v>
      </c>
      <c r="H5" s="201"/>
      <c r="I5" s="232"/>
      <c r="J5" s="200"/>
      <c r="K5" s="200"/>
      <c r="L5" s="200"/>
      <c r="M5" s="200"/>
      <c r="N5" s="95" t="s">
        <v>25</v>
      </c>
      <c r="O5" s="95" t="s">
        <v>42</v>
      </c>
      <c r="P5" s="249"/>
      <c r="R5" s="312" t="s">
        <v>125</v>
      </c>
      <c r="S5" s="95" t="s">
        <v>126</v>
      </c>
      <c r="T5" s="123">
        <f>U5+V5</f>
        <v>21703300</v>
      </c>
      <c r="U5" s="114">
        <v>21698000</v>
      </c>
      <c r="V5" s="114">
        <v>5300</v>
      </c>
      <c r="W5" s="114">
        <v>21698000</v>
      </c>
      <c r="X5" s="114">
        <f>U5+V5-W5</f>
        <v>5300</v>
      </c>
    </row>
    <row r="6" spans="1:25" ht="29.25" customHeight="1">
      <c r="A6" s="220" t="s">
        <v>28</v>
      </c>
      <c r="B6" s="209"/>
      <c r="C6" s="210"/>
      <c r="D6" s="4">
        <f>D7+D9+D11</f>
        <v>123920630</v>
      </c>
      <c r="E6" s="4">
        <f>E7+E9+E11+E13</f>
        <v>123920630</v>
      </c>
      <c r="F6" s="4">
        <f>SUM(F7:F10)</f>
        <v>0</v>
      </c>
      <c r="G6" s="12">
        <f>ROUND((F6/D6)*100%,-1)</f>
        <v>0</v>
      </c>
      <c r="H6" s="151"/>
      <c r="I6" s="208" t="s">
        <v>29</v>
      </c>
      <c r="J6" s="209"/>
      <c r="K6" s="210"/>
      <c r="L6" s="4">
        <f>L7+L13+L16</f>
        <v>123920630</v>
      </c>
      <c r="M6" s="4">
        <f>M7+M13+M16</f>
        <v>123920630</v>
      </c>
      <c r="N6" s="127">
        <f>M6-L6</f>
        <v>0</v>
      </c>
      <c r="O6" s="12">
        <f>N6/L6</f>
        <v>0</v>
      </c>
      <c r="P6" s="13"/>
      <c r="R6" s="313"/>
      <c r="S6" s="95" t="s">
        <v>121</v>
      </c>
      <c r="T6" s="123">
        <f t="shared" ref="T6:T9" si="0">U6+V6</f>
        <v>59445720</v>
      </c>
      <c r="U6" s="114">
        <v>59437580</v>
      </c>
      <c r="V6" s="114">
        <v>8140</v>
      </c>
      <c r="W6" s="114">
        <v>58729810</v>
      </c>
      <c r="X6" s="114">
        <f t="shared" ref="X6:X9" si="1">U6+V6-W6</f>
        <v>715910</v>
      </c>
    </row>
    <row r="7" spans="1:25" ht="29.25" customHeight="1">
      <c r="A7" s="245" t="s">
        <v>35</v>
      </c>
      <c r="B7" s="203"/>
      <c r="C7" s="203"/>
      <c r="D7" s="8">
        <f>D8</f>
        <v>94035580</v>
      </c>
      <c r="E7" s="8">
        <f>E8</f>
        <v>94035580</v>
      </c>
      <c r="F7" s="8">
        <f t="shared" ref="F7:F12" si="2">E7-D7</f>
        <v>0</v>
      </c>
      <c r="G7" s="14">
        <f t="shared" ref="G7:G12" si="3">ROUND((F7/D7)*100%,-1)</f>
        <v>0</v>
      </c>
      <c r="H7" s="152"/>
      <c r="I7" s="202" t="s">
        <v>148</v>
      </c>
      <c r="J7" s="203"/>
      <c r="K7" s="203"/>
      <c r="L7" s="8">
        <f>SUM(L8:L12)</f>
        <v>94035580</v>
      </c>
      <c r="M7" s="8">
        <f>SUM(M8:M12)</f>
        <v>92401450</v>
      </c>
      <c r="N7" s="128">
        <f t="shared" ref="N7:N11" si="4">M7-L7</f>
        <v>-1634130</v>
      </c>
      <c r="O7" s="14">
        <f t="shared" ref="O7:O11" si="5">N7/L7</f>
        <v>-1.7377784026003776E-2</v>
      </c>
      <c r="P7" s="15"/>
      <c r="R7" s="313"/>
      <c r="S7" s="95" t="s">
        <v>128</v>
      </c>
      <c r="T7" s="123">
        <f t="shared" si="0"/>
        <v>2401610</v>
      </c>
      <c r="U7" s="114">
        <v>2400000</v>
      </c>
      <c r="V7" s="114">
        <v>1610</v>
      </c>
      <c r="W7" s="114">
        <v>2399780</v>
      </c>
      <c r="X7" s="114">
        <f t="shared" si="1"/>
        <v>1830</v>
      </c>
    </row>
    <row r="8" spans="1:25" ht="29.25" customHeight="1">
      <c r="A8" s="309" t="s">
        <v>43</v>
      </c>
      <c r="B8" s="205"/>
      <c r="C8" s="205"/>
      <c r="D8" s="1">
        <v>94035580</v>
      </c>
      <c r="E8" s="1">
        <v>94035580</v>
      </c>
      <c r="F8" s="1">
        <f t="shared" si="2"/>
        <v>0</v>
      </c>
      <c r="G8" s="10">
        <f t="shared" si="3"/>
        <v>0</v>
      </c>
      <c r="H8" s="153"/>
      <c r="I8" s="206" t="s">
        <v>143</v>
      </c>
      <c r="J8" s="207"/>
      <c r="K8" s="207"/>
      <c r="L8" s="5">
        <v>21698000</v>
      </c>
      <c r="M8" s="5">
        <v>21698000</v>
      </c>
      <c r="N8" s="129">
        <f t="shared" si="4"/>
        <v>0</v>
      </c>
      <c r="O8" s="16">
        <f t="shared" si="5"/>
        <v>0</v>
      </c>
      <c r="P8" s="17"/>
      <c r="R8" s="313"/>
      <c r="S8" s="95" t="s">
        <v>122</v>
      </c>
      <c r="T8" s="123">
        <f t="shared" si="0"/>
        <v>10000000</v>
      </c>
      <c r="U8" s="114">
        <v>10000000</v>
      </c>
      <c r="V8" s="114"/>
      <c r="W8" s="114">
        <v>9073860</v>
      </c>
      <c r="X8" s="114">
        <f t="shared" si="1"/>
        <v>926140</v>
      </c>
    </row>
    <row r="9" spans="1:25" ht="29.25" customHeight="1">
      <c r="A9" s="245" t="s">
        <v>141</v>
      </c>
      <c r="B9" s="203"/>
      <c r="C9" s="203"/>
      <c r="D9" s="8">
        <f>D10</f>
        <v>29870000</v>
      </c>
      <c r="E9" s="8">
        <f>E10</f>
        <v>29870000</v>
      </c>
      <c r="F9" s="8">
        <f t="shared" si="2"/>
        <v>0</v>
      </c>
      <c r="G9" s="89">
        <f t="shared" si="3"/>
        <v>0</v>
      </c>
      <c r="H9" s="152"/>
      <c r="I9" s="243" t="s">
        <v>144</v>
      </c>
      <c r="J9" s="244"/>
      <c r="K9" s="244"/>
      <c r="L9" s="6">
        <v>59437580</v>
      </c>
      <c r="M9" s="6">
        <v>58729810</v>
      </c>
      <c r="N9" s="130">
        <f t="shared" si="4"/>
        <v>-707770</v>
      </c>
      <c r="O9" s="18">
        <f t="shared" si="5"/>
        <v>-1.1907786286050003E-2</v>
      </c>
      <c r="P9" s="19"/>
      <c r="R9" s="225"/>
      <c r="S9" s="95" t="s">
        <v>123</v>
      </c>
      <c r="T9" s="123">
        <f t="shared" si="0"/>
        <v>500000</v>
      </c>
      <c r="U9" s="114">
        <v>500000</v>
      </c>
      <c r="V9" s="114"/>
      <c r="W9" s="114">
        <v>500000</v>
      </c>
      <c r="X9" s="114">
        <f t="shared" si="1"/>
        <v>0</v>
      </c>
    </row>
    <row r="10" spans="1:25" ht="29.25" customHeight="1">
      <c r="A10" s="309" t="s">
        <v>156</v>
      </c>
      <c r="B10" s="205"/>
      <c r="C10" s="205"/>
      <c r="D10" s="1">
        <v>29870000</v>
      </c>
      <c r="E10" s="1">
        <v>29870000</v>
      </c>
      <c r="F10" s="1">
        <f t="shared" si="2"/>
        <v>0</v>
      </c>
      <c r="G10" s="10">
        <f t="shared" si="3"/>
        <v>0</v>
      </c>
      <c r="H10" s="153"/>
      <c r="I10" s="243" t="s">
        <v>145</v>
      </c>
      <c r="J10" s="244"/>
      <c r="K10" s="244"/>
      <c r="L10" s="6">
        <v>2400000</v>
      </c>
      <c r="M10" s="6">
        <v>2399780</v>
      </c>
      <c r="N10" s="130">
        <f t="shared" si="4"/>
        <v>-220</v>
      </c>
      <c r="O10" s="18">
        <f t="shared" si="5"/>
        <v>-9.1666666666666668E-5</v>
      </c>
      <c r="P10" s="19"/>
      <c r="R10" s="201" t="s">
        <v>132</v>
      </c>
      <c r="S10" s="311"/>
      <c r="T10" s="124">
        <f>SUM(T5:T9)</f>
        <v>94050630</v>
      </c>
      <c r="U10" s="1">
        <f>SUM(U5:U9)</f>
        <v>94035580</v>
      </c>
      <c r="V10" s="1">
        <f t="shared" ref="V10:X10" si="6">SUM(V5:V9)</f>
        <v>15050</v>
      </c>
      <c r="W10" s="1">
        <f t="shared" si="6"/>
        <v>92401450</v>
      </c>
      <c r="X10" s="1">
        <f t="shared" si="6"/>
        <v>1649180</v>
      </c>
    </row>
    <row r="11" spans="1:25" ht="29.25" customHeight="1">
      <c r="A11" s="245" t="s">
        <v>155</v>
      </c>
      <c r="B11" s="203"/>
      <c r="C11" s="203"/>
      <c r="D11" s="8">
        <f>D12</f>
        <v>15050</v>
      </c>
      <c r="E11" s="8">
        <f>E12</f>
        <v>15050</v>
      </c>
      <c r="F11" s="8">
        <f t="shared" si="2"/>
        <v>0</v>
      </c>
      <c r="G11" s="89">
        <f t="shared" si="3"/>
        <v>0</v>
      </c>
      <c r="H11" s="152"/>
      <c r="I11" s="243" t="s">
        <v>146</v>
      </c>
      <c r="J11" s="244"/>
      <c r="K11" s="244"/>
      <c r="L11" s="6">
        <v>10000000</v>
      </c>
      <c r="M11" s="6">
        <v>9073860</v>
      </c>
      <c r="N11" s="130">
        <f t="shared" si="4"/>
        <v>-926140</v>
      </c>
      <c r="O11" s="18">
        <f t="shared" si="5"/>
        <v>-9.2614000000000002E-2</v>
      </c>
      <c r="P11" s="19"/>
      <c r="T11" s="125"/>
    </row>
    <row r="12" spans="1:25" ht="29.25" customHeight="1" thickBot="1">
      <c r="A12" s="267" t="s">
        <v>142</v>
      </c>
      <c r="B12" s="268"/>
      <c r="C12" s="268"/>
      <c r="D12" s="3">
        <v>15050</v>
      </c>
      <c r="E12" s="3">
        <v>15050</v>
      </c>
      <c r="F12" s="3">
        <f t="shared" si="2"/>
        <v>0</v>
      </c>
      <c r="G12" s="11">
        <f t="shared" si="3"/>
        <v>0</v>
      </c>
      <c r="H12" s="118"/>
      <c r="I12" s="241" t="s">
        <v>147</v>
      </c>
      <c r="J12" s="242"/>
      <c r="K12" s="242"/>
      <c r="L12" s="101">
        <v>500000</v>
      </c>
      <c r="M12" s="101">
        <v>500000</v>
      </c>
      <c r="N12" s="122">
        <f t="shared" ref="N12:N17" si="7">M12-L12</f>
        <v>0</v>
      </c>
      <c r="O12" s="40">
        <v>0</v>
      </c>
      <c r="P12" s="117"/>
      <c r="X12" s="116"/>
      <c r="Y12" s="115"/>
    </row>
    <row r="13" spans="1:25" ht="29.25" customHeight="1">
      <c r="A13" s="315"/>
      <c r="B13" s="315"/>
      <c r="C13" s="315"/>
      <c r="D13" s="119"/>
      <c r="E13" s="119"/>
      <c r="F13" s="119"/>
      <c r="G13" s="108"/>
      <c r="H13" s="120"/>
      <c r="I13" s="202" t="s">
        <v>149</v>
      </c>
      <c r="J13" s="203"/>
      <c r="K13" s="203"/>
      <c r="L13" s="8">
        <f>L14+L15</f>
        <v>29870000</v>
      </c>
      <c r="M13" s="8">
        <f>M14+M15</f>
        <v>29513673</v>
      </c>
      <c r="N13" s="128">
        <f t="shared" si="7"/>
        <v>-356327</v>
      </c>
      <c r="O13" s="14">
        <v>1</v>
      </c>
      <c r="P13" s="15"/>
      <c r="R13" s="95" t="s">
        <v>120</v>
      </c>
      <c r="S13" s="95" t="s">
        <v>119</v>
      </c>
      <c r="T13" s="95"/>
      <c r="U13" s="98" t="s">
        <v>117</v>
      </c>
      <c r="V13" s="98" t="s">
        <v>124</v>
      </c>
      <c r="W13" s="98" t="s">
        <v>118</v>
      </c>
      <c r="X13" s="98" t="s">
        <v>127</v>
      </c>
      <c r="Y13" s="115"/>
    </row>
    <row r="14" spans="1:25" ht="29.25" customHeight="1">
      <c r="A14" s="197"/>
      <c r="B14" s="197"/>
      <c r="C14" s="197"/>
      <c r="D14" s="103"/>
      <c r="E14" s="103"/>
      <c r="F14" s="103"/>
      <c r="G14" s="90"/>
      <c r="H14" s="97"/>
      <c r="I14" s="206" t="s">
        <v>150</v>
      </c>
      <c r="J14" s="207"/>
      <c r="K14" s="207"/>
      <c r="L14" s="99">
        <v>2500000</v>
      </c>
      <c r="M14" s="99">
        <v>2500000</v>
      </c>
      <c r="N14" s="131">
        <f t="shared" si="7"/>
        <v>0</v>
      </c>
      <c r="O14" s="37">
        <f>N14/L14</f>
        <v>0</v>
      </c>
      <c r="P14" s="42"/>
      <c r="R14" s="312" t="s">
        <v>133</v>
      </c>
      <c r="S14" s="95" t="s">
        <v>134</v>
      </c>
      <c r="T14" s="95"/>
      <c r="U14" s="114">
        <v>2500000</v>
      </c>
      <c r="V14" s="114">
        <v>0</v>
      </c>
      <c r="W14" s="114">
        <v>2500000</v>
      </c>
      <c r="X14" s="114">
        <f>U14+V14-W14</f>
        <v>0</v>
      </c>
      <c r="Y14" s="115"/>
    </row>
    <row r="15" spans="1:25" ht="29.25" customHeight="1">
      <c r="I15" s="241" t="s">
        <v>151</v>
      </c>
      <c r="J15" s="242"/>
      <c r="K15" s="242"/>
      <c r="L15" s="101">
        <v>27370000</v>
      </c>
      <c r="M15" s="101">
        <v>27013673</v>
      </c>
      <c r="N15" s="131">
        <f t="shared" si="7"/>
        <v>-356327</v>
      </c>
      <c r="O15" s="40">
        <f>N15/L15</f>
        <v>-1.3018889294848374E-2</v>
      </c>
      <c r="P15" s="45"/>
      <c r="R15" s="313"/>
      <c r="S15" s="95" t="s">
        <v>135</v>
      </c>
      <c r="T15" s="95"/>
      <c r="U15" s="114">
        <v>20000000</v>
      </c>
      <c r="V15" s="114">
        <v>0</v>
      </c>
      <c r="W15" s="114">
        <v>19643673</v>
      </c>
      <c r="X15" s="114">
        <f t="shared" ref="X15:X16" si="8">U15+V15-W15</f>
        <v>356327</v>
      </c>
      <c r="Y15" s="115"/>
    </row>
    <row r="16" spans="1:25" ht="29.25" customHeight="1">
      <c r="I16" s="202" t="s">
        <v>153</v>
      </c>
      <c r="J16" s="203"/>
      <c r="K16" s="203"/>
      <c r="L16" s="8">
        <f>L17</f>
        <v>15050</v>
      </c>
      <c r="M16" s="8">
        <f>M17</f>
        <v>2005507</v>
      </c>
      <c r="N16" s="128">
        <f t="shared" si="7"/>
        <v>1990457</v>
      </c>
      <c r="O16" s="126">
        <f>N16/L16</f>
        <v>132.25627906976743</v>
      </c>
      <c r="P16" s="15"/>
      <c r="R16" s="225"/>
      <c r="S16" s="95" t="s">
        <v>136</v>
      </c>
      <c r="T16" s="95"/>
      <c r="U16" s="114">
        <v>7370000</v>
      </c>
      <c r="V16" s="114">
        <v>0</v>
      </c>
      <c r="W16" s="114">
        <v>7370000</v>
      </c>
      <c r="X16" s="114">
        <f t="shared" si="8"/>
        <v>0</v>
      </c>
      <c r="Y16" s="115"/>
    </row>
    <row r="17" spans="9:24" ht="29.25" customHeight="1" thickBot="1">
      <c r="I17" s="314" t="s">
        <v>152</v>
      </c>
      <c r="J17" s="268"/>
      <c r="K17" s="268"/>
      <c r="L17" s="104">
        <v>15050</v>
      </c>
      <c r="M17" s="104">
        <f>X10+X17</f>
        <v>2005507</v>
      </c>
      <c r="N17" s="140">
        <f t="shared" si="7"/>
        <v>1990457</v>
      </c>
      <c r="O17" s="58">
        <f>N17/L17</f>
        <v>132.25627906976743</v>
      </c>
      <c r="P17" s="55"/>
      <c r="R17" s="201" t="s">
        <v>131</v>
      </c>
      <c r="S17" s="311"/>
      <c r="T17" s="96"/>
      <c r="U17" s="114">
        <f>SUM(U14:U16)</f>
        <v>29870000</v>
      </c>
      <c r="V17" s="114">
        <f t="shared" ref="V17:X17" si="9">SUM(V14:V16)</f>
        <v>0</v>
      </c>
      <c r="W17" s="114">
        <f t="shared" si="9"/>
        <v>29513673</v>
      </c>
      <c r="X17" s="114">
        <f t="shared" si="9"/>
        <v>356327</v>
      </c>
    </row>
  </sheetData>
  <mergeCells count="42">
    <mergeCell ref="O2:P2"/>
    <mergeCell ref="A3:H3"/>
    <mergeCell ref="I3:P3"/>
    <mergeCell ref="A4:A5"/>
    <mergeCell ref="B4:B5"/>
    <mergeCell ref="C4:C5"/>
    <mergeCell ref="D4:D5"/>
    <mergeCell ref="E4:E5"/>
    <mergeCell ref="F4:G4"/>
    <mergeCell ref="P4:P5"/>
    <mergeCell ref="L4:L5"/>
    <mergeCell ref="M4:M5"/>
    <mergeCell ref="H4:H5"/>
    <mergeCell ref="I4:I5"/>
    <mergeCell ref="J4:J5"/>
    <mergeCell ref="A13:C13"/>
    <mergeCell ref="A10:C10"/>
    <mergeCell ref="A11:C11"/>
    <mergeCell ref="A12:C12"/>
    <mergeCell ref="A14:C14"/>
    <mergeCell ref="R5:R9"/>
    <mergeCell ref="A8:C8"/>
    <mergeCell ref="A9:C9"/>
    <mergeCell ref="A6:C6"/>
    <mergeCell ref="I11:K11"/>
    <mergeCell ref="I6:K6"/>
    <mergeCell ref="A7:C7"/>
    <mergeCell ref="I7:K7"/>
    <mergeCell ref="K4:K5"/>
    <mergeCell ref="I8:K8"/>
    <mergeCell ref="I9:K9"/>
    <mergeCell ref="I10:K10"/>
    <mergeCell ref="R10:S10"/>
    <mergeCell ref="N4:O4"/>
    <mergeCell ref="I13:K13"/>
    <mergeCell ref="I14:K14"/>
    <mergeCell ref="I12:K12"/>
    <mergeCell ref="R17:S17"/>
    <mergeCell ref="R14:R16"/>
    <mergeCell ref="I15:K15"/>
    <mergeCell ref="I16:K16"/>
    <mergeCell ref="I17:K17"/>
  </mergeCells>
  <phoneticPr fontId="0" type="noConversion"/>
  <pageMargins left="1" right="1" top="1" bottom="1" header="0.5" footer="0.5"/>
  <pageSetup paperSize="9" scale="92" orientation="landscape" useFirstPageNumber="1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8</vt:i4>
      </vt:variant>
    </vt:vector>
  </HeadingPairs>
  <TitlesOfParts>
    <vt:vector size="14" baseType="lpstr">
      <vt:lpstr>표지</vt:lpstr>
      <vt:lpstr>본예산</vt:lpstr>
      <vt:lpstr>언어바우처</vt:lpstr>
      <vt:lpstr>활동지원사업</vt:lpstr>
      <vt:lpstr>후원결산</vt:lpstr>
      <vt:lpstr>기타사업</vt:lpstr>
      <vt:lpstr>표지!Consolidate_Area</vt:lpstr>
      <vt:lpstr>기타사업!Print_Area</vt:lpstr>
      <vt:lpstr>본예산!Print_Area</vt:lpstr>
      <vt:lpstr>언어바우처!Print_Area</vt:lpstr>
      <vt:lpstr>표지!Print_Area</vt:lpstr>
      <vt:lpstr>활동지원사업!Print_Area</vt:lpstr>
      <vt:lpstr>후원결산!Print_Area</vt:lpstr>
      <vt:lpstr>본예산!Print_Titles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user</cp:lastModifiedBy>
  <cp:lastPrinted>2017-03-28T08:40:21Z</cp:lastPrinted>
  <dcterms:created xsi:type="dcterms:W3CDTF">2009-04-06T03:20:10Z</dcterms:created>
  <dcterms:modified xsi:type="dcterms:W3CDTF">2017-03-28T16:35:49Z</dcterms:modified>
</cp:coreProperties>
</file>