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김진숙\Desktop\"/>
    </mc:Choice>
  </mc:AlternateContent>
  <bookViews>
    <workbookView xWindow="0" yWindow="0" windowWidth="16695" windowHeight="438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N36" i="1" s="1"/>
  <c r="L36" i="1"/>
  <c r="L35" i="1"/>
  <c r="M35" i="1" s="1"/>
  <c r="N35" i="1" s="1"/>
  <c r="K35" i="1"/>
  <c r="L34" i="1"/>
  <c r="M34" i="1" s="1"/>
  <c r="N34" i="1" s="1"/>
  <c r="K34" i="1"/>
  <c r="L33" i="1"/>
  <c r="M33" i="1" s="1"/>
  <c r="N33" i="1" s="1"/>
  <c r="K32" i="1"/>
  <c r="K31" i="1"/>
  <c r="L30" i="1"/>
  <c r="M30" i="1" s="1"/>
  <c r="M29" i="1" s="1"/>
  <c r="L29" i="1"/>
  <c r="L28" i="1" s="1"/>
  <c r="M28" i="1" s="1"/>
  <c r="K29" i="1"/>
  <c r="K28" i="1"/>
  <c r="M27" i="1"/>
  <c r="N27" i="1" s="1"/>
  <c r="L27" i="1"/>
  <c r="L26" i="1"/>
  <c r="M26" i="1" s="1"/>
  <c r="N26" i="1" s="1"/>
  <c r="K26" i="1"/>
  <c r="L25" i="1"/>
  <c r="M25" i="1" s="1"/>
  <c r="N25" i="1" s="1"/>
  <c r="K25" i="1"/>
  <c r="L24" i="1"/>
  <c r="M24" i="1" s="1"/>
  <c r="K23" i="1"/>
  <c r="K22" i="1"/>
  <c r="M21" i="1"/>
  <c r="N21" i="1" s="1"/>
  <c r="L21" i="1"/>
  <c r="L20" i="1"/>
  <c r="M20" i="1" s="1"/>
  <c r="N20" i="1" s="1"/>
  <c r="F20" i="1"/>
  <c r="G20" i="1" s="1"/>
  <c r="E20" i="1"/>
  <c r="L19" i="1"/>
  <c r="M19" i="1" s="1"/>
  <c r="N19" i="1" s="1"/>
  <c r="F19" i="1"/>
  <c r="G19" i="1" s="1"/>
  <c r="E19" i="1"/>
  <c r="L18" i="1"/>
  <c r="M18" i="1" s="1"/>
  <c r="N18" i="1" s="1"/>
  <c r="K18" i="1"/>
  <c r="E18" i="1"/>
  <c r="F18" i="1" s="1"/>
  <c r="G18" i="1" s="1"/>
  <c r="M17" i="1"/>
  <c r="N17" i="1" s="1"/>
  <c r="L17" i="1"/>
  <c r="E17" i="1"/>
  <c r="F17" i="1" s="1"/>
  <c r="G17" i="1" s="1"/>
  <c r="L16" i="1"/>
  <c r="K16" i="1"/>
  <c r="M16" i="1" s="1"/>
  <c r="N16" i="1" s="1"/>
  <c r="F16" i="1"/>
  <c r="G16" i="1" s="1"/>
  <c r="E16" i="1"/>
  <c r="L15" i="1"/>
  <c r="M15" i="1" s="1"/>
  <c r="N15" i="1" s="1"/>
  <c r="F15" i="1"/>
  <c r="G15" i="1" s="1"/>
  <c r="E15" i="1"/>
  <c r="L14" i="1"/>
  <c r="M14" i="1" s="1"/>
  <c r="N14" i="1" s="1"/>
  <c r="F14" i="1"/>
  <c r="G14" i="1" s="1"/>
  <c r="E14" i="1"/>
  <c r="L13" i="1"/>
  <c r="M13" i="1" s="1"/>
  <c r="N13" i="1" s="1"/>
  <c r="F13" i="1"/>
  <c r="G13" i="1" s="1"/>
  <c r="E13" i="1"/>
  <c r="L12" i="1"/>
  <c r="M12" i="1" s="1"/>
  <c r="N12" i="1" s="1"/>
  <c r="F12" i="1"/>
  <c r="G12" i="1" s="1"/>
  <c r="E12" i="1"/>
  <c r="M11" i="1"/>
  <c r="L11" i="1"/>
  <c r="E11" i="1"/>
  <c r="F11" i="1" s="1"/>
  <c r="G11" i="1" s="1"/>
  <c r="M10" i="1"/>
  <c r="N10" i="1" s="1"/>
  <c r="L10" i="1"/>
  <c r="E10" i="1"/>
  <c r="F10" i="1" s="1"/>
  <c r="G10" i="1" s="1"/>
  <c r="K9" i="1"/>
  <c r="K8" i="1" s="1"/>
  <c r="K7" i="1" s="1"/>
  <c r="N24" i="1" l="1"/>
  <c r="M23" i="1"/>
  <c r="N23" i="1" s="1"/>
  <c r="E9" i="1"/>
  <c r="L9" i="1"/>
  <c r="L23" i="1"/>
  <c r="L22" i="1" s="1"/>
  <c r="M22" i="1" s="1"/>
  <c r="N22" i="1" s="1"/>
  <c r="L32" i="1"/>
  <c r="L31" i="1" l="1"/>
  <c r="M31" i="1" s="1"/>
  <c r="N31" i="1" s="1"/>
  <c r="M32" i="1"/>
  <c r="N32" i="1" s="1"/>
  <c r="M9" i="1"/>
  <c r="N9" i="1" s="1"/>
  <c r="L8" i="1"/>
  <c r="F9" i="1"/>
  <c r="G9" i="1" s="1"/>
  <c r="E8" i="1"/>
  <c r="F8" i="1" l="1"/>
  <c r="G8" i="1" s="1"/>
  <c r="E7" i="1"/>
  <c r="F7" i="1" s="1"/>
  <c r="G7" i="1" s="1"/>
  <c r="M8" i="1"/>
  <c r="N8" i="1" s="1"/>
  <c r="L7" i="1"/>
  <c r="M7" i="1" s="1"/>
  <c r="N7" i="1" s="1"/>
</calcChain>
</file>

<file path=xl/sharedStrings.xml><?xml version="1.0" encoding="utf-8"?>
<sst xmlns="http://schemas.openxmlformats.org/spreadsheetml/2006/main" count="64" uniqueCount="54">
  <si>
    <t>(단위:천원)</t>
  </si>
  <si>
    <t>세                                        입</t>
  </si>
  <si>
    <t>세                      출</t>
  </si>
  <si>
    <t>관</t>
  </si>
  <si>
    <t>항</t>
  </si>
  <si>
    <t>목</t>
  </si>
  <si>
    <t>2020(A)</t>
    <phoneticPr fontId="4" type="noConversion"/>
  </si>
  <si>
    <t>2021(B)</t>
    <phoneticPr fontId="4" type="noConversion"/>
  </si>
  <si>
    <t>증   감(B)-(A)</t>
  </si>
  <si>
    <t>2020(A)</t>
    <phoneticPr fontId="4" type="noConversion"/>
  </si>
  <si>
    <t>금   액</t>
  </si>
  <si>
    <t>비 율 (%)</t>
    <phoneticPr fontId="4" type="noConversion"/>
  </si>
  <si>
    <t>총계</t>
  </si>
  <si>
    <t>총계</t>
    <phoneticPr fontId="4" type="noConversion"/>
  </si>
  <si>
    <t>사업수입(01)</t>
  </si>
  <si>
    <t>사무비(01)</t>
    <phoneticPr fontId="4" type="noConversion"/>
  </si>
  <si>
    <t>사업수입(11)</t>
  </si>
  <si>
    <t>인건비(11)</t>
    <phoneticPr fontId="4" type="noConversion"/>
  </si>
  <si>
    <t>정부지원금</t>
    <phoneticPr fontId="4" type="noConversion"/>
  </si>
  <si>
    <t>급여</t>
    <phoneticPr fontId="4" type="noConversion"/>
  </si>
  <si>
    <t>가산수당</t>
    <phoneticPr fontId="4" type="noConversion"/>
  </si>
  <si>
    <t>제수당</t>
    <phoneticPr fontId="4" type="noConversion"/>
  </si>
  <si>
    <t>일자리안정자금</t>
    <phoneticPr fontId="4" type="noConversion"/>
  </si>
  <si>
    <t>교통비</t>
    <phoneticPr fontId="4" type="noConversion"/>
  </si>
  <si>
    <t>퇴직적립금</t>
    <phoneticPr fontId="4" type="noConversion"/>
  </si>
  <si>
    <t>이월금(07)</t>
    <phoneticPr fontId="4" type="noConversion"/>
  </si>
  <si>
    <t>사대보험</t>
    <phoneticPr fontId="4" type="noConversion"/>
  </si>
  <si>
    <t>이월금(71)</t>
    <phoneticPr fontId="4" type="noConversion"/>
  </si>
  <si>
    <t>복리후생</t>
    <phoneticPr fontId="4" type="noConversion"/>
  </si>
  <si>
    <t>전년도이월금</t>
    <phoneticPr fontId="4" type="noConversion"/>
  </si>
  <si>
    <t>업무추진비(12)</t>
    <phoneticPr fontId="4" type="noConversion"/>
  </si>
  <si>
    <t>잡수입(08)</t>
    <phoneticPr fontId="4" type="noConversion"/>
  </si>
  <si>
    <t>회의비</t>
    <phoneticPr fontId="4" type="noConversion"/>
  </si>
  <si>
    <t>잡수입(81)</t>
    <phoneticPr fontId="4" type="noConversion"/>
  </si>
  <si>
    <t>운영비(13)</t>
    <phoneticPr fontId="4" type="noConversion"/>
  </si>
  <si>
    <t>예금이자수입</t>
    <phoneticPr fontId="4" type="noConversion"/>
  </si>
  <si>
    <t>제세공과금</t>
    <phoneticPr fontId="4" type="noConversion"/>
  </si>
  <si>
    <t>기타잡수입</t>
    <phoneticPr fontId="4" type="noConversion"/>
  </si>
  <si>
    <t>차량비</t>
    <phoneticPr fontId="4" type="noConversion"/>
  </si>
  <si>
    <t>여비</t>
    <phoneticPr fontId="4" type="noConversion"/>
  </si>
  <si>
    <t>재산조성비(02)</t>
    <phoneticPr fontId="4" type="noConversion"/>
  </si>
  <si>
    <t>시설비(21)</t>
    <phoneticPr fontId="4" type="noConversion"/>
  </si>
  <si>
    <t>자산취득비</t>
    <phoneticPr fontId="4" type="noConversion"/>
  </si>
  <si>
    <t>사업비(03)</t>
    <phoneticPr fontId="4" type="noConversion"/>
  </si>
  <si>
    <t>사업비(31)</t>
    <phoneticPr fontId="4" type="noConversion"/>
  </si>
  <si>
    <t>활동지원사업비</t>
    <phoneticPr fontId="4" type="noConversion"/>
  </si>
  <si>
    <t>예비비(07)</t>
    <phoneticPr fontId="4" type="noConversion"/>
  </si>
  <si>
    <t>예비비(71)</t>
    <phoneticPr fontId="4" type="noConversion"/>
  </si>
  <si>
    <t>예비비</t>
    <phoneticPr fontId="4" type="noConversion"/>
  </si>
  <si>
    <t>전출금</t>
    <phoneticPr fontId="4" type="noConversion"/>
  </si>
  <si>
    <t>전출금</t>
    <phoneticPr fontId="4" type="noConversion"/>
  </si>
  <si>
    <t>차기이월금</t>
    <phoneticPr fontId="4" type="noConversion"/>
  </si>
  <si>
    <t>차기이월금</t>
    <phoneticPr fontId="4" type="noConversion"/>
  </si>
  <si>
    <t>2021년도 세입.세출 예산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</si>
</sst>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2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Border="1" applyAlignment="1">
      <alignment horizontal="right"/>
    </xf>
    <xf numFmtId="0" fontId="5" fillId="0" borderId="0" xfId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42" fontId="7" fillId="0" borderId="4" xfId="3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42" fontId="7" fillId="0" borderId="8" xfId="3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distributed" vertical="center"/>
    </xf>
    <xf numFmtId="0" fontId="10" fillId="0" borderId="13" xfId="1" applyFont="1" applyBorder="1" applyAlignment="1">
      <alignment horizontal="distributed" vertical="center"/>
    </xf>
    <xf numFmtId="176" fontId="10" fillId="0" borderId="13" xfId="1" applyNumberFormat="1" applyFont="1" applyBorder="1">
      <alignment vertical="center"/>
    </xf>
    <xf numFmtId="177" fontId="10" fillId="0" borderId="14" xfId="1" applyNumberFormat="1" applyFont="1" applyBorder="1">
      <alignment vertical="center"/>
    </xf>
    <xf numFmtId="177" fontId="10" fillId="0" borderId="6" xfId="1" applyNumberFormat="1" applyFont="1" applyBorder="1">
      <alignment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176" fontId="7" fillId="0" borderId="5" xfId="1" applyNumberFormat="1" applyFont="1" applyBorder="1">
      <alignment vertical="center"/>
    </xf>
    <xf numFmtId="177" fontId="7" fillId="0" borderId="6" xfId="1" applyNumberFormat="1" applyFont="1" applyBorder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18" xfId="1" applyFont="1" applyBorder="1" applyAlignment="1">
      <alignment vertical="center" textRotation="255" shrinkToFit="1"/>
    </xf>
    <xf numFmtId="0" fontId="7" fillId="0" borderId="19" xfId="1" applyFont="1" applyBorder="1" applyAlignment="1">
      <alignment horizontal="left" vertical="center" wrapText="1"/>
    </xf>
    <xf numFmtId="0" fontId="7" fillId="0" borderId="17" xfId="1" applyFont="1" applyBorder="1" applyAlignment="1">
      <alignment horizontal="left" vertical="center" wrapText="1"/>
    </xf>
    <xf numFmtId="0" fontId="7" fillId="0" borderId="20" xfId="1" applyFont="1" applyBorder="1" applyAlignment="1">
      <alignment vertical="center" textRotation="255" shrinkToFit="1"/>
    </xf>
    <xf numFmtId="0" fontId="7" fillId="0" borderId="7" xfId="1" applyFont="1" applyBorder="1" applyAlignment="1">
      <alignment vertical="center" wrapText="1"/>
    </xf>
    <xf numFmtId="41" fontId="7" fillId="0" borderId="7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41" fontId="7" fillId="0" borderId="5" xfId="1" applyNumberFormat="1" applyFont="1" applyBorder="1" applyAlignment="1">
      <alignment vertical="center" shrinkToFit="1"/>
    </xf>
    <xf numFmtId="0" fontId="9" fillId="0" borderId="21" xfId="2" applyFont="1" applyBorder="1">
      <alignment vertical="center"/>
    </xf>
    <xf numFmtId="0" fontId="7" fillId="0" borderId="22" xfId="1" applyFont="1" applyBorder="1" applyAlignment="1">
      <alignment vertical="center" wrapText="1"/>
    </xf>
    <xf numFmtId="0" fontId="7" fillId="0" borderId="22" xfId="1" applyFont="1" applyBorder="1" applyAlignment="1">
      <alignment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 wrapText="1"/>
    </xf>
    <xf numFmtId="0" fontId="7" fillId="0" borderId="23" xfId="1" applyFont="1" applyBorder="1" applyAlignment="1">
      <alignment horizontal="left" vertical="center" wrapText="1"/>
    </xf>
    <xf numFmtId="41" fontId="7" fillId="0" borderId="5" xfId="1" applyNumberFormat="1" applyFont="1" applyBorder="1">
      <alignment vertical="center"/>
    </xf>
    <xf numFmtId="0" fontId="7" fillId="0" borderId="21" xfId="1" applyFont="1" applyBorder="1" applyAlignment="1">
      <alignment vertical="center" textRotation="255" shrinkToFit="1"/>
    </xf>
    <xf numFmtId="0" fontId="7" fillId="0" borderId="5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/>
    </xf>
    <xf numFmtId="41" fontId="7" fillId="0" borderId="17" xfId="1" applyNumberFormat="1" applyFont="1" applyBorder="1">
      <alignment vertical="center"/>
    </xf>
    <xf numFmtId="0" fontId="7" fillId="0" borderId="24" xfId="1" applyFont="1" applyBorder="1" applyAlignment="1">
      <alignment vertical="center" textRotation="255" shrinkToFit="1"/>
    </xf>
    <xf numFmtId="0" fontId="11" fillId="0" borderId="25" xfId="1" applyFont="1" applyBorder="1" applyAlignment="1">
      <alignment horizontal="center" vertical="center"/>
    </xf>
    <xf numFmtId="41" fontId="7" fillId="0" borderId="26" xfId="1" applyNumberFormat="1" applyFont="1" applyBorder="1">
      <alignment vertical="center"/>
    </xf>
    <xf numFmtId="176" fontId="7" fillId="0" borderId="27" xfId="1" applyNumberFormat="1" applyFont="1" applyBorder="1">
      <alignment vertical="center"/>
    </xf>
    <xf numFmtId="177" fontId="7" fillId="0" borderId="28" xfId="1" applyNumberFormat="1" applyFont="1" applyBorder="1">
      <alignment vertical="center"/>
    </xf>
    <xf numFmtId="0" fontId="7" fillId="0" borderId="29" xfId="1" applyFont="1" applyBorder="1" applyAlignment="1">
      <alignment vertical="center"/>
    </xf>
    <xf numFmtId="0" fontId="8" fillId="0" borderId="0" xfId="2">
      <alignment vertical="center"/>
    </xf>
    <xf numFmtId="0" fontId="7" fillId="0" borderId="19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18" xfId="1" applyFont="1" applyBorder="1" applyAlignment="1">
      <alignment horizontal="center" vertical="center" textRotation="255" shrinkToFit="1"/>
    </xf>
    <xf numFmtId="0" fontId="7" fillId="0" borderId="20" xfId="1" applyFont="1" applyBorder="1" applyAlignment="1">
      <alignment horizontal="center" vertical="center" textRotation="255" shrinkToFit="1"/>
    </xf>
    <xf numFmtId="0" fontId="7" fillId="0" borderId="5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8" fillId="0" borderId="0" xfId="2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2" applyFont="1">
      <alignment vertical="center"/>
    </xf>
    <xf numFmtId="0" fontId="7" fillId="0" borderId="18" xfId="1" applyFont="1" applyBorder="1" applyAlignment="1">
      <alignment vertical="center"/>
    </xf>
    <xf numFmtId="0" fontId="7" fillId="0" borderId="0" xfId="2" applyFont="1" applyBorder="1">
      <alignment vertical="center"/>
    </xf>
    <xf numFmtId="0" fontId="7" fillId="0" borderId="24" xfId="1" applyFont="1" applyBorder="1" applyAlignment="1">
      <alignment vertical="center"/>
    </xf>
    <xf numFmtId="0" fontId="7" fillId="0" borderId="27" xfId="1" applyFont="1" applyBorder="1" applyAlignment="1">
      <alignment vertical="center"/>
    </xf>
    <xf numFmtId="41" fontId="7" fillId="0" borderId="27" xfId="1" applyNumberFormat="1" applyFont="1" applyBorder="1" applyAlignment="1">
      <alignment horizontal="left" vertical="center" shrinkToFit="1"/>
    </xf>
  </cellXfs>
  <cellStyles count="4">
    <cellStyle name="통화 [0] 2" xfId="3"/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4.%202022&#45380;%20&#50629;&#47924;&#51088;&#47308;\1.%20&#50629;&#47924;&#51088;&#47308;\2.%20&#44592;&#54925;&#51648;&#50669;&#50672;&#44228;&#54016;\100.&#54856;&#54168;&#51060;&#51648;%20&#51088;&#47308;&#49892;%20&#46321;&#47197;&#51088;&#47308;\2.%2021&#45380;%20&#51088;&#47308;\1.%202021&#45380;%20%20&#49464;&#51077;.&#49464;&#52636;%20&#50696;&#49328;(&#50504;)_21&#45380;%201&#50900;%20&#46321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세입"/>
      <sheetName val="세출"/>
      <sheetName val="전담인력인건비산출"/>
      <sheetName val="급여기준표"/>
    </sheetNames>
    <sheetDataSet>
      <sheetData sheetId="0"/>
      <sheetData sheetId="1"/>
      <sheetData sheetId="2">
        <row r="7">
          <cell r="E7">
            <v>757080</v>
          </cell>
        </row>
        <row r="8">
          <cell r="E8">
            <v>7560</v>
          </cell>
        </row>
        <row r="9">
          <cell r="E9">
            <v>15000</v>
          </cell>
        </row>
        <row r="10">
          <cell r="E10">
            <v>30000</v>
          </cell>
        </row>
        <row r="11">
          <cell r="E11">
            <v>100770.406</v>
          </cell>
        </row>
        <row r="16">
          <cell r="E16">
            <v>100</v>
          </cell>
        </row>
        <row r="17">
          <cell r="E17">
            <v>3000</v>
          </cell>
        </row>
      </sheetData>
      <sheetData sheetId="3">
        <row r="8">
          <cell r="U8">
            <v>650977.20000000007</v>
          </cell>
        </row>
        <row r="11">
          <cell r="U11">
            <v>4206.5603827751193</v>
          </cell>
        </row>
        <row r="14">
          <cell r="U14">
            <v>30000</v>
          </cell>
        </row>
        <row r="16">
          <cell r="U16">
            <v>52364.7</v>
          </cell>
        </row>
        <row r="19">
          <cell r="U19">
            <v>39817.379167999999</v>
          </cell>
        </row>
        <row r="36">
          <cell r="U36">
            <v>6900</v>
          </cell>
        </row>
        <row r="42">
          <cell r="U42">
            <v>1000</v>
          </cell>
        </row>
        <row r="45">
          <cell r="U45">
            <v>6068.6399999999994</v>
          </cell>
        </row>
        <row r="53">
          <cell r="U53">
            <v>3600</v>
          </cell>
        </row>
        <row r="56">
          <cell r="U56">
            <v>200</v>
          </cell>
        </row>
        <row r="60">
          <cell r="U60">
            <v>0</v>
          </cell>
        </row>
        <row r="63">
          <cell r="U63">
            <v>8716.5</v>
          </cell>
        </row>
        <row r="74">
          <cell r="U74">
            <v>99659.426000000007</v>
          </cell>
        </row>
        <row r="77">
          <cell r="U77">
            <v>10000</v>
          </cell>
        </row>
        <row r="82">
          <cell r="E82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sqref="A1:N1"/>
    </sheetView>
  </sheetViews>
  <sheetFormatPr defaultRowHeight="16.5" x14ac:dyDescent="0.3"/>
  <sheetData>
    <row r="1" spans="1:14" ht="31.5" x14ac:dyDescent="0.3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25" x14ac:dyDescent="0.3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4" t="s">
        <v>0</v>
      </c>
      <c r="N2" s="4"/>
    </row>
    <row r="3" spans="1:14" ht="21" thickBot="1" x14ac:dyDescent="0.35">
      <c r="A3" s="5"/>
      <c r="B3" s="5"/>
      <c r="C3" s="5"/>
      <c r="D3" s="6"/>
      <c r="E3" s="6"/>
      <c r="F3" s="7"/>
      <c r="G3" s="7"/>
      <c r="H3" s="6"/>
      <c r="I3" s="8"/>
      <c r="J3" s="8"/>
      <c r="K3" s="8"/>
      <c r="L3" s="8"/>
      <c r="M3" s="4"/>
      <c r="N3" s="4"/>
    </row>
    <row r="4" spans="1:14" x14ac:dyDescent="0.3">
      <c r="A4" s="9" t="s">
        <v>1</v>
      </c>
      <c r="B4" s="10"/>
      <c r="C4" s="10"/>
      <c r="D4" s="10"/>
      <c r="E4" s="10"/>
      <c r="F4" s="10"/>
      <c r="G4" s="11"/>
      <c r="H4" s="9" t="s">
        <v>2</v>
      </c>
      <c r="I4" s="10"/>
      <c r="J4" s="10"/>
      <c r="K4" s="10"/>
      <c r="L4" s="10"/>
      <c r="M4" s="10"/>
      <c r="N4" s="11"/>
    </row>
    <row r="5" spans="1:14" x14ac:dyDescent="0.3">
      <c r="A5" s="12" t="s">
        <v>3</v>
      </c>
      <c r="B5" s="13" t="s">
        <v>4</v>
      </c>
      <c r="C5" s="13" t="s">
        <v>5</v>
      </c>
      <c r="D5" s="14" t="s">
        <v>6</v>
      </c>
      <c r="E5" s="14" t="s">
        <v>7</v>
      </c>
      <c r="F5" s="14" t="s">
        <v>8</v>
      </c>
      <c r="G5" s="15"/>
      <c r="H5" s="12" t="s">
        <v>3</v>
      </c>
      <c r="I5" s="13" t="s">
        <v>4</v>
      </c>
      <c r="J5" s="13" t="s">
        <v>5</v>
      </c>
      <c r="K5" s="16" t="s">
        <v>9</v>
      </c>
      <c r="L5" s="16" t="s">
        <v>7</v>
      </c>
      <c r="M5" s="14" t="s">
        <v>8</v>
      </c>
      <c r="N5" s="15"/>
    </row>
    <row r="6" spans="1:14" ht="17.25" thickBot="1" x14ac:dyDescent="0.35">
      <c r="A6" s="17"/>
      <c r="B6" s="18"/>
      <c r="C6" s="18"/>
      <c r="D6" s="18"/>
      <c r="E6" s="18"/>
      <c r="F6" s="19" t="s">
        <v>10</v>
      </c>
      <c r="G6" s="20" t="s">
        <v>11</v>
      </c>
      <c r="H6" s="17"/>
      <c r="I6" s="18"/>
      <c r="J6" s="18"/>
      <c r="K6" s="21"/>
      <c r="L6" s="21"/>
      <c r="M6" s="19" t="s">
        <v>10</v>
      </c>
      <c r="N6" s="20" t="s">
        <v>11</v>
      </c>
    </row>
    <row r="7" spans="1:14" ht="17.25" thickTop="1" x14ac:dyDescent="0.3">
      <c r="A7" s="22" t="s">
        <v>12</v>
      </c>
      <c r="B7" s="23"/>
      <c r="C7" s="23"/>
      <c r="D7" s="24">
        <v>873307</v>
      </c>
      <c r="E7" s="24">
        <f>E8+E14+E17</f>
        <v>913510.40599999996</v>
      </c>
      <c r="F7" s="24">
        <f>E7-D7</f>
        <v>40203.405999999959</v>
      </c>
      <c r="G7" s="25">
        <f t="shared" ref="G7:G20" si="0">F7/D7*100</f>
        <v>4.6035822454188455</v>
      </c>
      <c r="H7" s="22" t="s">
        <v>13</v>
      </c>
      <c r="I7" s="23"/>
      <c r="J7" s="23"/>
      <c r="K7" s="24">
        <f>SUM(K8,K22,K25,K28,K31,K34)</f>
        <v>873307</v>
      </c>
      <c r="L7" s="24">
        <f>L8+L25+L28+L34+L31+L22</f>
        <v>913510.40555077512</v>
      </c>
      <c r="M7" s="24">
        <f>L7-K7</f>
        <v>40203.405550775118</v>
      </c>
      <c r="N7" s="26">
        <f t="shared" ref="N7:N36" si="1">M7/K7*100</f>
        <v>4.603582193979336</v>
      </c>
    </row>
    <row r="8" spans="1:14" x14ac:dyDescent="0.3">
      <c r="A8" s="27" t="s">
        <v>14</v>
      </c>
      <c r="B8" s="28"/>
      <c r="C8" s="29"/>
      <c r="D8" s="30">
        <v>778578</v>
      </c>
      <c r="E8" s="30">
        <f>E9</f>
        <v>809640</v>
      </c>
      <c r="F8" s="30">
        <f t="shared" ref="F8:F16" si="2">E8-D8</f>
        <v>31062</v>
      </c>
      <c r="G8" s="31">
        <f t="shared" si="0"/>
        <v>3.9895810053713308</v>
      </c>
      <c r="H8" s="32" t="s">
        <v>15</v>
      </c>
      <c r="I8" s="33"/>
      <c r="J8" s="33"/>
      <c r="K8" s="30">
        <f>SUM(K9,K16,K18)-1</f>
        <v>727915</v>
      </c>
      <c r="L8" s="30">
        <f>L9+L18+L16</f>
        <v>795134.47955077514</v>
      </c>
      <c r="M8" s="30">
        <f>L8-K8</f>
        <v>67219.479550775141</v>
      </c>
      <c r="N8" s="31">
        <f t="shared" si="1"/>
        <v>9.2345231999306421</v>
      </c>
    </row>
    <row r="9" spans="1:14" x14ac:dyDescent="0.3">
      <c r="A9" s="34"/>
      <c r="B9" s="35" t="s">
        <v>16</v>
      </c>
      <c r="C9" s="36"/>
      <c r="D9" s="30">
        <v>778578</v>
      </c>
      <c r="E9" s="30">
        <f>SUM(E10:E13)</f>
        <v>809640</v>
      </c>
      <c r="F9" s="30">
        <f t="shared" si="2"/>
        <v>31062</v>
      </c>
      <c r="G9" s="31">
        <f t="shared" si="0"/>
        <v>3.9895810053713308</v>
      </c>
      <c r="H9" s="34"/>
      <c r="I9" s="33" t="s">
        <v>17</v>
      </c>
      <c r="J9" s="33"/>
      <c r="K9" s="30">
        <f>SUM(K10:K15)</f>
        <v>721494</v>
      </c>
      <c r="L9" s="30">
        <f>SUM(L10:L15)</f>
        <v>784265.83955077513</v>
      </c>
      <c r="M9" s="30">
        <f t="shared" ref="M9:M22" si="3">L9-K9</f>
        <v>62771.839550775127</v>
      </c>
      <c r="N9" s="31">
        <f t="shared" si="1"/>
        <v>8.7002580133410845</v>
      </c>
    </row>
    <row r="10" spans="1:14" x14ac:dyDescent="0.3">
      <c r="A10" s="37"/>
      <c r="B10" s="38"/>
      <c r="C10" s="39" t="s">
        <v>18</v>
      </c>
      <c r="D10" s="40">
        <v>719050</v>
      </c>
      <c r="E10" s="40">
        <f>[1]세입!E7</f>
        <v>757080</v>
      </c>
      <c r="F10" s="40">
        <f t="shared" si="2"/>
        <v>38030</v>
      </c>
      <c r="G10" s="31">
        <f t="shared" si="0"/>
        <v>5.2889228843613099</v>
      </c>
      <c r="H10" s="37"/>
      <c r="I10" s="41"/>
      <c r="J10" s="42" t="s">
        <v>19</v>
      </c>
      <c r="K10" s="30">
        <v>599900</v>
      </c>
      <c r="L10" s="30">
        <f>[1]세출!U8</f>
        <v>650977.20000000007</v>
      </c>
      <c r="M10" s="30">
        <f t="shared" si="3"/>
        <v>51077.20000000007</v>
      </c>
      <c r="N10" s="31">
        <f t="shared" si="1"/>
        <v>8.5142857142857249</v>
      </c>
    </row>
    <row r="11" spans="1:14" x14ac:dyDescent="0.3">
      <c r="A11" s="43"/>
      <c r="B11" s="44"/>
      <c r="C11" s="42" t="s">
        <v>20</v>
      </c>
      <c r="D11" s="30">
        <v>5699</v>
      </c>
      <c r="E11" s="30">
        <f>[1]세입!E8</f>
        <v>7560</v>
      </c>
      <c r="F11" s="30">
        <f t="shared" si="2"/>
        <v>1861</v>
      </c>
      <c r="G11" s="31">
        <f t="shared" si="0"/>
        <v>32.654851728373394</v>
      </c>
      <c r="H11" s="37"/>
      <c r="I11" s="45"/>
      <c r="J11" s="42" t="s">
        <v>21</v>
      </c>
      <c r="K11" s="30">
        <v>0</v>
      </c>
      <c r="L11" s="30">
        <f>[1]세출!U11</f>
        <v>4206.5603827751193</v>
      </c>
      <c r="M11" s="30">
        <f t="shared" si="3"/>
        <v>4206.5603827751193</v>
      </c>
      <c r="N11" s="31">
        <v>0</v>
      </c>
    </row>
    <row r="12" spans="1:14" x14ac:dyDescent="0.3">
      <c r="A12" s="43"/>
      <c r="B12" s="44"/>
      <c r="C12" s="42" t="s">
        <v>22</v>
      </c>
      <c r="D12" s="30">
        <v>25734</v>
      </c>
      <c r="E12" s="30">
        <f>[1]세입!E9</f>
        <v>15000</v>
      </c>
      <c r="F12" s="30">
        <f t="shared" si="2"/>
        <v>-10734</v>
      </c>
      <c r="G12" s="31">
        <f t="shared" si="0"/>
        <v>-41.711354628118443</v>
      </c>
      <c r="H12" s="37"/>
      <c r="I12" s="45"/>
      <c r="J12" s="42" t="s">
        <v>23</v>
      </c>
      <c r="K12" s="30">
        <v>30864</v>
      </c>
      <c r="L12" s="30">
        <f>[1]세출!U14</f>
        <v>30000</v>
      </c>
      <c r="M12" s="30">
        <f t="shared" si="3"/>
        <v>-864</v>
      </c>
      <c r="N12" s="31">
        <f t="shared" si="1"/>
        <v>-2.7993779160186625</v>
      </c>
    </row>
    <row r="13" spans="1:14" x14ac:dyDescent="0.3">
      <c r="A13" s="43"/>
      <c r="B13" s="44"/>
      <c r="C13" s="42" t="s">
        <v>23</v>
      </c>
      <c r="D13" s="30">
        <v>28096</v>
      </c>
      <c r="E13" s="30">
        <f>[1]세입!E10</f>
        <v>30000</v>
      </c>
      <c r="F13" s="30">
        <f t="shared" si="2"/>
        <v>1904</v>
      </c>
      <c r="G13" s="31">
        <f t="shared" si="0"/>
        <v>6.7767653758542146</v>
      </c>
      <c r="H13" s="37"/>
      <c r="I13" s="45"/>
      <c r="J13" s="42" t="s">
        <v>24</v>
      </c>
      <c r="K13" s="30">
        <v>49992</v>
      </c>
      <c r="L13" s="30">
        <f>[1]세출!U16</f>
        <v>52364.7</v>
      </c>
      <c r="M13" s="30">
        <f t="shared" si="3"/>
        <v>2372.6999999999971</v>
      </c>
      <c r="N13" s="31">
        <f t="shared" si="1"/>
        <v>4.7461593855016737</v>
      </c>
    </row>
    <row r="14" spans="1:14" x14ac:dyDescent="0.3">
      <c r="A14" s="46" t="s">
        <v>25</v>
      </c>
      <c r="B14" s="47"/>
      <c r="C14" s="48"/>
      <c r="D14" s="30">
        <v>90130</v>
      </c>
      <c r="E14" s="30">
        <f>E15</f>
        <v>100770.406</v>
      </c>
      <c r="F14" s="30">
        <f t="shared" si="2"/>
        <v>10640.406000000003</v>
      </c>
      <c r="G14" s="31">
        <f t="shared" si="0"/>
        <v>11.805620769998894</v>
      </c>
      <c r="H14" s="37"/>
      <c r="I14" s="45"/>
      <c r="J14" s="42" t="s">
        <v>26</v>
      </c>
      <c r="K14" s="30">
        <v>37078</v>
      </c>
      <c r="L14" s="30">
        <f>[1]세출!U19</f>
        <v>39817.379167999999</v>
      </c>
      <c r="M14" s="30">
        <f t="shared" si="3"/>
        <v>2739.3791679999995</v>
      </c>
      <c r="N14" s="31">
        <f t="shared" si="1"/>
        <v>7.3881524569825761</v>
      </c>
    </row>
    <row r="15" spans="1:14" x14ac:dyDescent="0.3">
      <c r="A15" s="34"/>
      <c r="B15" s="49" t="s">
        <v>27</v>
      </c>
      <c r="C15" s="50"/>
      <c r="D15" s="30">
        <v>90130.216</v>
      </c>
      <c r="E15" s="30">
        <f>E16</f>
        <v>100770.406</v>
      </c>
      <c r="F15" s="30">
        <f t="shared" si="2"/>
        <v>10640.190000000002</v>
      </c>
      <c r="G15" s="31">
        <f t="shared" si="0"/>
        <v>11.805352824184958</v>
      </c>
      <c r="H15" s="37"/>
      <c r="I15" s="45"/>
      <c r="J15" s="42" t="s">
        <v>28</v>
      </c>
      <c r="K15" s="30">
        <v>3660</v>
      </c>
      <c r="L15" s="30">
        <f>[1]세출!U36</f>
        <v>6900</v>
      </c>
      <c r="M15" s="30">
        <f t="shared" si="3"/>
        <v>3240</v>
      </c>
      <c r="N15" s="31">
        <f t="shared" si="1"/>
        <v>88.52459016393442</v>
      </c>
    </row>
    <row r="16" spans="1:14" x14ac:dyDescent="0.3">
      <c r="A16" s="37"/>
      <c r="B16" s="51"/>
      <c r="C16" s="52" t="s">
        <v>29</v>
      </c>
      <c r="D16" s="30">
        <v>90130.216</v>
      </c>
      <c r="E16" s="30">
        <f>[1]세입!E11</f>
        <v>100770.406</v>
      </c>
      <c r="F16" s="30">
        <f t="shared" si="2"/>
        <v>10640.190000000002</v>
      </c>
      <c r="G16" s="31">
        <f t="shared" si="0"/>
        <v>11.805352824184958</v>
      </c>
      <c r="H16" s="37"/>
      <c r="I16" s="35" t="s">
        <v>30</v>
      </c>
      <c r="J16" s="36"/>
      <c r="K16" s="30">
        <f>K17</f>
        <v>848</v>
      </c>
      <c r="L16" s="30">
        <f>L17</f>
        <v>1000</v>
      </c>
      <c r="M16" s="30">
        <f t="shared" si="3"/>
        <v>152</v>
      </c>
      <c r="N16" s="31">
        <f t="shared" si="1"/>
        <v>17.924528301886792</v>
      </c>
    </row>
    <row r="17" spans="1:14" x14ac:dyDescent="0.3">
      <c r="A17" s="46" t="s">
        <v>31</v>
      </c>
      <c r="B17" s="47"/>
      <c r="C17" s="48"/>
      <c r="D17" s="30">
        <v>4598</v>
      </c>
      <c r="E17" s="30">
        <f>E18</f>
        <v>3100</v>
      </c>
      <c r="F17" s="30">
        <f>E17-D17</f>
        <v>-1498</v>
      </c>
      <c r="G17" s="31">
        <f t="shared" si="0"/>
        <v>-32.579382340147887</v>
      </c>
      <c r="H17" s="53"/>
      <c r="I17" s="41"/>
      <c r="J17" s="54" t="s">
        <v>32</v>
      </c>
      <c r="K17" s="30">
        <v>848</v>
      </c>
      <c r="L17" s="30">
        <f>[1]세출!U42</f>
        <v>1000</v>
      </c>
      <c r="M17" s="30">
        <f t="shared" si="3"/>
        <v>152</v>
      </c>
      <c r="N17" s="31">
        <f t="shared" si="1"/>
        <v>17.924528301886792</v>
      </c>
    </row>
    <row r="18" spans="1:14" x14ac:dyDescent="0.3">
      <c r="A18" s="34"/>
      <c r="B18" s="49" t="s">
        <v>33</v>
      </c>
      <c r="C18" s="50"/>
      <c r="D18" s="30">
        <v>4598</v>
      </c>
      <c r="E18" s="30">
        <f>SUM(E19:E20)</f>
        <v>3100</v>
      </c>
      <c r="F18" s="30">
        <f>E18-D18</f>
        <v>-1498</v>
      </c>
      <c r="G18" s="31">
        <f t="shared" si="0"/>
        <v>-32.579382340147887</v>
      </c>
      <c r="H18" s="37"/>
      <c r="I18" s="35" t="s">
        <v>34</v>
      </c>
      <c r="J18" s="36"/>
      <c r="K18" s="30">
        <f>SUM(K19:K21)</f>
        <v>5574</v>
      </c>
      <c r="L18" s="30">
        <f>SUM(L19:L21)</f>
        <v>9868.64</v>
      </c>
      <c r="M18" s="30">
        <f t="shared" si="3"/>
        <v>4294.6399999999994</v>
      </c>
      <c r="N18" s="31">
        <f t="shared" si="1"/>
        <v>77.04772156440616</v>
      </c>
    </row>
    <row r="19" spans="1:14" x14ac:dyDescent="0.3">
      <c r="A19" s="37"/>
      <c r="B19" s="55"/>
      <c r="C19" s="56" t="s">
        <v>35</v>
      </c>
      <c r="D19" s="30">
        <v>93</v>
      </c>
      <c r="E19" s="30">
        <f>[1]세입!E16</f>
        <v>100</v>
      </c>
      <c r="F19" s="30">
        <f>E19-D19</f>
        <v>7</v>
      </c>
      <c r="G19" s="31">
        <f t="shared" si="0"/>
        <v>7.5268817204301079</v>
      </c>
      <c r="H19" s="53"/>
      <c r="I19" s="41"/>
      <c r="J19" s="54" t="s">
        <v>36</v>
      </c>
      <c r="K19" s="30">
        <v>5160</v>
      </c>
      <c r="L19" s="30">
        <f>[1]세출!U45</f>
        <v>6068.6399999999994</v>
      </c>
      <c r="M19" s="30">
        <f t="shared" si="3"/>
        <v>908.63999999999942</v>
      </c>
      <c r="N19" s="31">
        <f t="shared" si="1"/>
        <v>17.609302325581382</v>
      </c>
    </row>
    <row r="20" spans="1:14" ht="17.25" thickBot="1" x14ac:dyDescent="0.35">
      <c r="A20" s="57"/>
      <c r="B20" s="58"/>
      <c r="C20" s="59" t="s">
        <v>37</v>
      </c>
      <c r="D20" s="60">
        <v>4506</v>
      </c>
      <c r="E20" s="60">
        <f>[1]세입!E17</f>
        <v>3000</v>
      </c>
      <c r="F20" s="60">
        <f>E20-D20</f>
        <v>-1506</v>
      </c>
      <c r="G20" s="61">
        <f t="shared" si="0"/>
        <v>-33.422103861517975</v>
      </c>
      <c r="H20" s="53"/>
      <c r="I20" s="45"/>
      <c r="J20" s="54" t="s">
        <v>38</v>
      </c>
      <c r="K20" s="30">
        <v>309</v>
      </c>
      <c r="L20" s="30">
        <f>[1]세출!U53</f>
        <v>3600</v>
      </c>
      <c r="M20" s="30">
        <f t="shared" si="3"/>
        <v>3291</v>
      </c>
      <c r="N20" s="31">
        <f t="shared" si="1"/>
        <v>1065.0485436893205</v>
      </c>
    </row>
    <row r="21" spans="1:14" x14ac:dyDescent="0.3">
      <c r="A21" s="8"/>
      <c r="B21" s="8"/>
      <c r="C21" s="8"/>
      <c r="D21" s="8"/>
      <c r="E21" s="8"/>
      <c r="F21" s="8"/>
      <c r="G21" s="8"/>
      <c r="H21" s="53"/>
      <c r="I21" s="62"/>
      <c r="J21" s="54" t="s">
        <v>39</v>
      </c>
      <c r="K21" s="30">
        <v>105</v>
      </c>
      <c r="L21" s="30">
        <f>[1]세출!U56</f>
        <v>200</v>
      </c>
      <c r="M21" s="30">
        <f t="shared" si="3"/>
        <v>95</v>
      </c>
      <c r="N21" s="31">
        <f t="shared" si="1"/>
        <v>90.476190476190482</v>
      </c>
    </row>
    <row r="22" spans="1:14" x14ac:dyDescent="0.3">
      <c r="A22" s="63"/>
      <c r="B22" s="63"/>
      <c r="C22" s="63"/>
      <c r="D22" s="63"/>
      <c r="E22" s="63"/>
      <c r="F22" s="63"/>
      <c r="G22" s="63"/>
      <c r="H22" s="27" t="s">
        <v>40</v>
      </c>
      <c r="I22" s="28"/>
      <c r="J22" s="29"/>
      <c r="K22" s="30">
        <f>K23</f>
        <v>4950</v>
      </c>
      <c r="L22" s="30">
        <f>L23</f>
        <v>0</v>
      </c>
      <c r="M22" s="30">
        <f t="shared" si="3"/>
        <v>-4950</v>
      </c>
      <c r="N22" s="31">
        <f t="shared" si="1"/>
        <v>-100</v>
      </c>
    </row>
    <row r="23" spans="1:14" x14ac:dyDescent="0.3">
      <c r="A23" s="63"/>
      <c r="B23" s="63"/>
      <c r="C23" s="63"/>
      <c r="D23" s="63"/>
      <c r="E23" s="63"/>
      <c r="F23" s="63"/>
      <c r="G23" s="63"/>
      <c r="H23" s="34"/>
      <c r="I23" s="64" t="s">
        <v>41</v>
      </c>
      <c r="J23" s="29"/>
      <c r="K23" s="30">
        <f>K24</f>
        <v>4950</v>
      </c>
      <c r="L23" s="30">
        <f>L24</f>
        <v>0</v>
      </c>
      <c r="M23" s="30">
        <f>M24</f>
        <v>-4950</v>
      </c>
      <c r="N23" s="31">
        <f t="shared" si="1"/>
        <v>-100</v>
      </c>
    </row>
    <row r="24" spans="1:14" x14ac:dyDescent="0.3">
      <c r="A24" s="8"/>
      <c r="B24" s="8"/>
      <c r="C24" s="8"/>
      <c r="D24" s="8"/>
      <c r="E24" s="8"/>
      <c r="F24" s="8"/>
      <c r="G24" s="8"/>
      <c r="H24" s="37"/>
      <c r="I24" s="41"/>
      <c r="J24" s="65" t="s">
        <v>42</v>
      </c>
      <c r="K24" s="30">
        <v>4950</v>
      </c>
      <c r="L24" s="30">
        <f>[1]세출!U60</f>
        <v>0</v>
      </c>
      <c r="M24" s="30">
        <f t="shared" ref="M24" si="4">L24-K24</f>
        <v>-4950</v>
      </c>
      <c r="N24" s="31">
        <f t="shared" si="1"/>
        <v>-100</v>
      </c>
    </row>
    <row r="25" spans="1:14" x14ac:dyDescent="0.3">
      <c r="A25" s="8"/>
      <c r="B25" s="8"/>
      <c r="C25" s="8"/>
      <c r="D25" s="8"/>
      <c r="E25" s="8"/>
      <c r="F25" s="8"/>
      <c r="G25" s="8"/>
      <c r="H25" s="27" t="s">
        <v>43</v>
      </c>
      <c r="I25" s="28"/>
      <c r="J25" s="29"/>
      <c r="K25" s="30">
        <f>K26</f>
        <v>4672</v>
      </c>
      <c r="L25" s="30">
        <f>L26</f>
        <v>8716.5</v>
      </c>
      <c r="M25" s="30">
        <f>L25-K25</f>
        <v>4044.5</v>
      </c>
      <c r="N25" s="31">
        <f t="shared" si="1"/>
        <v>86.568921232876718</v>
      </c>
    </row>
    <row r="26" spans="1:14" x14ac:dyDescent="0.3">
      <c r="A26" s="8"/>
      <c r="B26" s="8"/>
      <c r="C26" s="8"/>
      <c r="D26" s="8"/>
      <c r="E26" s="8"/>
      <c r="F26" s="8"/>
      <c r="G26" s="8"/>
      <c r="H26" s="66"/>
      <c r="I26" s="35" t="s">
        <v>44</v>
      </c>
      <c r="J26" s="36"/>
      <c r="K26" s="30">
        <f>K27</f>
        <v>4672</v>
      </c>
      <c r="L26" s="30">
        <f>L27</f>
        <v>8716.5</v>
      </c>
      <c r="M26" s="30">
        <f>L26-K26</f>
        <v>4044.5</v>
      </c>
      <c r="N26" s="31">
        <f t="shared" si="1"/>
        <v>86.568921232876718</v>
      </c>
    </row>
    <row r="27" spans="1:14" x14ac:dyDescent="0.3">
      <c r="A27" s="8"/>
      <c r="B27" s="8"/>
      <c r="C27" s="8"/>
      <c r="D27" s="8"/>
      <c r="E27" s="8"/>
      <c r="F27" s="8"/>
      <c r="G27" s="8"/>
      <c r="H27" s="67"/>
      <c r="I27" s="41"/>
      <c r="J27" s="68" t="s">
        <v>45</v>
      </c>
      <c r="K27" s="30">
        <v>4672</v>
      </c>
      <c r="L27" s="30">
        <f>[1]세출!U63</f>
        <v>8716.5</v>
      </c>
      <c r="M27" s="30">
        <f t="shared" ref="M27" si="5">L27-K27</f>
        <v>4044.5</v>
      </c>
      <c r="N27" s="31">
        <f t="shared" si="1"/>
        <v>86.568921232876718</v>
      </c>
    </row>
    <row r="28" spans="1:14" x14ac:dyDescent="0.3">
      <c r="A28" s="8"/>
      <c r="B28" s="8"/>
      <c r="C28" s="8"/>
      <c r="D28" s="8"/>
      <c r="E28" s="8"/>
      <c r="F28" s="8"/>
      <c r="G28" s="8"/>
      <c r="H28" s="27" t="s">
        <v>46</v>
      </c>
      <c r="I28" s="28"/>
      <c r="J28" s="29"/>
      <c r="K28" s="30">
        <f>K29</f>
        <v>0</v>
      </c>
      <c r="L28" s="30">
        <f>L29</f>
        <v>99659.426000000007</v>
      </c>
      <c r="M28" s="30">
        <f>L28-K28</f>
        <v>99659.426000000007</v>
      </c>
      <c r="N28" s="31">
        <v>0</v>
      </c>
    </row>
    <row r="29" spans="1:14" x14ac:dyDescent="0.3">
      <c r="A29" s="8"/>
      <c r="B29" s="8"/>
      <c r="C29" s="8"/>
      <c r="D29" s="8"/>
      <c r="E29" s="8"/>
      <c r="F29" s="8"/>
      <c r="G29" s="8"/>
      <c r="H29" s="34"/>
      <c r="I29" s="64" t="s">
        <v>47</v>
      </c>
      <c r="J29" s="29"/>
      <c r="K29" s="30">
        <f>K30</f>
        <v>0</v>
      </c>
      <c r="L29" s="30">
        <f>L30</f>
        <v>99659.426000000007</v>
      </c>
      <c r="M29" s="30">
        <f>M30</f>
        <v>99659.426000000007</v>
      </c>
      <c r="N29" s="31">
        <v>0</v>
      </c>
    </row>
    <row r="30" spans="1:14" x14ac:dyDescent="0.3">
      <c r="A30" s="8"/>
      <c r="B30" s="8"/>
      <c r="C30" s="8"/>
      <c r="D30" s="8"/>
      <c r="E30" s="8"/>
      <c r="F30" s="8"/>
      <c r="G30" s="8"/>
      <c r="H30" s="37"/>
      <c r="I30" s="41"/>
      <c r="J30" s="65" t="s">
        <v>48</v>
      </c>
      <c r="K30" s="30">
        <v>0</v>
      </c>
      <c r="L30" s="30">
        <f>[1]세출!U74</f>
        <v>99659.426000000007</v>
      </c>
      <c r="M30" s="30">
        <f t="shared" ref="M30:M36" si="6">L30-K30</f>
        <v>99659.426000000007</v>
      </c>
      <c r="N30" s="31">
        <v>0</v>
      </c>
    </row>
    <row r="31" spans="1:14" x14ac:dyDescent="0.3">
      <c r="A31" s="8"/>
      <c r="B31" s="8"/>
      <c r="C31" s="8"/>
      <c r="D31" s="8"/>
      <c r="E31" s="8"/>
      <c r="F31" s="8"/>
      <c r="G31" s="8"/>
      <c r="H31" s="27" t="s">
        <v>49</v>
      </c>
      <c r="I31" s="28"/>
      <c r="J31" s="29"/>
      <c r="K31" s="30">
        <f>K32</f>
        <v>35000</v>
      </c>
      <c r="L31" s="30">
        <f>L32</f>
        <v>10000</v>
      </c>
      <c r="M31" s="30">
        <f t="shared" si="6"/>
        <v>-25000</v>
      </c>
      <c r="N31" s="31">
        <f t="shared" si="1"/>
        <v>-71.428571428571431</v>
      </c>
    </row>
    <row r="32" spans="1:14" x14ac:dyDescent="0.3">
      <c r="A32" s="8"/>
      <c r="B32" s="8"/>
      <c r="C32" s="8"/>
      <c r="D32" s="8"/>
      <c r="E32" s="8"/>
      <c r="F32" s="8"/>
      <c r="G32" s="8"/>
      <c r="H32" s="34"/>
      <c r="I32" s="64" t="s">
        <v>49</v>
      </c>
      <c r="J32" s="29"/>
      <c r="K32" s="30">
        <f>K33</f>
        <v>35000</v>
      </c>
      <c r="L32" s="30">
        <f>L33</f>
        <v>10000</v>
      </c>
      <c r="M32" s="30">
        <f t="shared" si="6"/>
        <v>-25000</v>
      </c>
      <c r="N32" s="31">
        <f t="shared" si="1"/>
        <v>-71.428571428571431</v>
      </c>
    </row>
    <row r="33" spans="1:14" x14ac:dyDescent="0.3">
      <c r="A33" s="8"/>
      <c r="B33" s="8"/>
      <c r="C33" s="8"/>
      <c r="D33" s="8"/>
      <c r="E33" s="8"/>
      <c r="F33" s="8"/>
      <c r="G33" s="8"/>
      <c r="H33" s="37"/>
      <c r="I33" s="69"/>
      <c r="J33" s="65" t="s">
        <v>50</v>
      </c>
      <c r="K33" s="30">
        <v>35000</v>
      </c>
      <c r="L33" s="30">
        <f>[1]세출!U77</f>
        <v>10000</v>
      </c>
      <c r="M33" s="30">
        <f t="shared" si="6"/>
        <v>-25000</v>
      </c>
      <c r="N33" s="31">
        <f t="shared" si="1"/>
        <v>-71.428571428571431</v>
      </c>
    </row>
    <row r="34" spans="1:14" x14ac:dyDescent="0.3">
      <c r="A34" s="70"/>
      <c r="B34" s="70"/>
      <c r="C34" s="70"/>
      <c r="D34" s="70"/>
      <c r="E34" s="70"/>
      <c r="F34" s="70"/>
      <c r="G34" s="70"/>
      <c r="H34" s="27" t="s">
        <v>51</v>
      </c>
      <c r="I34" s="28"/>
      <c r="J34" s="29"/>
      <c r="K34" s="30">
        <f>K35</f>
        <v>100770</v>
      </c>
      <c r="L34" s="30">
        <f>L35</f>
        <v>0</v>
      </c>
      <c r="M34" s="30">
        <f t="shared" si="6"/>
        <v>-100770</v>
      </c>
      <c r="N34" s="31">
        <f t="shared" si="1"/>
        <v>-100</v>
      </c>
    </row>
    <row r="35" spans="1:14" x14ac:dyDescent="0.3">
      <c r="A35" s="71"/>
      <c r="B35" s="71"/>
      <c r="C35" s="71"/>
      <c r="D35" s="71"/>
      <c r="E35" s="71"/>
      <c r="F35" s="71"/>
      <c r="G35" s="72"/>
      <c r="H35" s="73"/>
      <c r="I35" s="64" t="s">
        <v>52</v>
      </c>
      <c r="J35" s="29"/>
      <c r="K35" s="30">
        <f>K36</f>
        <v>100770</v>
      </c>
      <c r="L35" s="30">
        <f>L36</f>
        <v>0</v>
      </c>
      <c r="M35" s="30">
        <f t="shared" si="6"/>
        <v>-100770</v>
      </c>
      <c r="N35" s="31">
        <f t="shared" si="1"/>
        <v>-100</v>
      </c>
    </row>
    <row r="36" spans="1:14" ht="17.25" thickBot="1" x14ac:dyDescent="0.35">
      <c r="A36" s="74"/>
      <c r="B36" s="74"/>
      <c r="C36" s="74"/>
      <c r="D36" s="74"/>
      <c r="E36" s="74"/>
      <c r="F36" s="72"/>
      <c r="G36" s="72"/>
      <c r="H36" s="75"/>
      <c r="I36" s="76"/>
      <c r="J36" s="77" t="s">
        <v>52</v>
      </c>
      <c r="K36" s="60">
        <v>100770</v>
      </c>
      <c r="L36" s="60">
        <f>[1]세출!E82</f>
        <v>0</v>
      </c>
      <c r="M36" s="60">
        <f t="shared" si="6"/>
        <v>-100770</v>
      </c>
      <c r="N36" s="61">
        <f t="shared" si="1"/>
        <v>-100</v>
      </c>
    </row>
  </sheetData>
  <mergeCells count="34">
    <mergeCell ref="H28:J28"/>
    <mergeCell ref="I29:J29"/>
    <mergeCell ref="H31:J31"/>
    <mergeCell ref="I32:J32"/>
    <mergeCell ref="H34:J34"/>
    <mergeCell ref="I35:J35"/>
    <mergeCell ref="I16:J16"/>
    <mergeCell ref="I18:J18"/>
    <mergeCell ref="H22:J22"/>
    <mergeCell ref="I23:J23"/>
    <mergeCell ref="H25:J25"/>
    <mergeCell ref="I26:J26"/>
    <mergeCell ref="A7:C7"/>
    <mergeCell ref="H7:J7"/>
    <mergeCell ref="A8:C8"/>
    <mergeCell ref="H8:J8"/>
    <mergeCell ref="B9:C9"/>
    <mergeCell ref="I9:J9"/>
    <mergeCell ref="H5:H6"/>
    <mergeCell ref="I5:I6"/>
    <mergeCell ref="J5:J6"/>
    <mergeCell ref="K5:K6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김진숙</dc:creator>
  <cp:lastModifiedBy>김진숙</cp:lastModifiedBy>
  <dcterms:created xsi:type="dcterms:W3CDTF">2022-03-25T00:21:36Z</dcterms:created>
  <dcterms:modified xsi:type="dcterms:W3CDTF">2022-03-25T00:22:49Z</dcterms:modified>
</cp:coreProperties>
</file>